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5238\Desktop\"/>
    </mc:Choice>
  </mc:AlternateContent>
  <bookViews>
    <workbookView xWindow="12960" yWindow="108" windowWidth="15036" windowHeight="11988" firstSheet="1" activeTab="1"/>
  </bookViews>
  <sheets>
    <sheet name="Revisions" sheetId="11" state="hidden" r:id="rId1"/>
    <sheet name="Instructions" sheetId="12" r:id="rId2"/>
    <sheet name="Background Info" sheetId="4" r:id="rId3"/>
    <sheet name="AFS Worksheet" sheetId="5" r:id="rId4"/>
    <sheet name="AFS Summary" sheetId="10" r:id="rId5"/>
    <sheet name="Status Quo No Cap Needs" sheetId="3" r:id="rId6"/>
    <sheet name="Cap Needs" sheetId="2" r:id="rId7"/>
    <sheet name="Status Quo CF with CNA" sheetId="1" r:id="rId8"/>
    <sheet name="Preservation CF Projection" sheetId="7" r:id="rId9"/>
    <sheet name="S+U Calculator" sheetId="8" r:id="rId10"/>
    <sheet name="Finance Calculator" sheetId="9" r:id="rId11"/>
    <sheet name="Preservation Sources &amp; Uses" sheetId="6" r:id="rId12"/>
  </sheets>
  <definedNames>
    <definedName name="_xlnm.Print_Area" localSheetId="4">'AFS Summary'!$A$5:$H$39</definedName>
    <definedName name="_xlnm.Print_Area" localSheetId="3">'AFS Worksheet'!$A$6:$G$114</definedName>
    <definedName name="_xlnm.Print_Area" localSheetId="2">'Background Info'!$A$5:$H$119</definedName>
    <definedName name="_xlnm.Print_Area" localSheetId="6">'Cap Needs'!$B$8:$Z$14</definedName>
    <definedName name="_xlnm.Print_Area" localSheetId="10">'Finance Calculator'!$A$6:$J$38</definedName>
    <definedName name="_xlnm.Print_Area" localSheetId="8">'Preservation CF Projection'!$B$6:$AB$50</definedName>
    <definedName name="_xlnm.Print_Area" localSheetId="11">'Preservation Sources &amp; Uses'!$A$6:$H$49</definedName>
    <definedName name="_xlnm.Print_Area" localSheetId="9">'S+U Calculator'!$A$6:$G$44</definedName>
    <definedName name="_xlnm.Print_Area" localSheetId="7">'Status Quo CF with CNA'!$B$8:$AB$47</definedName>
    <definedName name="_xlnm.Print_Area" localSheetId="5">'Status Quo No Cap Needs'!$A$6:$AB$43</definedName>
    <definedName name="_xlnm.Print_Titles" localSheetId="4">'AFS Summary'!$5:$6</definedName>
    <definedName name="_xlnm.Print_Titles" localSheetId="3">'AFS Worksheet'!$6:$8</definedName>
    <definedName name="_xlnm.Print_Titles" localSheetId="2">'Background Info'!$5:$7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6" l="1"/>
  <c r="B2" i="9"/>
  <c r="B2" i="8"/>
  <c r="B2" i="7"/>
  <c r="B2" i="1"/>
  <c r="B2" i="2"/>
  <c r="B2" i="3"/>
  <c r="B2" i="5"/>
  <c r="B2" i="4"/>
  <c r="E25" i="7" l="1"/>
  <c r="E26" i="1"/>
  <c r="E44" i="1" s="1"/>
  <c r="E45" i="1" s="1"/>
  <c r="F18" i="9"/>
  <c r="D24" i="3"/>
  <c r="D13" i="3"/>
  <c r="D14" i="7" s="1"/>
  <c r="B6" i="6"/>
  <c r="F31" i="9"/>
  <c r="A6" i="9"/>
  <c r="B6" i="8"/>
  <c r="B6" i="7"/>
  <c r="B8" i="1"/>
  <c r="B8" i="2"/>
  <c r="B6" i="3"/>
  <c r="B5" i="10"/>
  <c r="B6" i="5"/>
  <c r="F12" i="9"/>
  <c r="H30" i="9" s="1"/>
  <c r="H36" i="9" s="1"/>
  <c r="F13" i="9"/>
  <c r="F14" i="9" s="1"/>
  <c r="F15" i="9" s="1"/>
  <c r="F16" i="9" s="1"/>
  <c r="F17" i="9" s="1"/>
  <c r="C34" i="9" s="1"/>
  <c r="F20" i="9"/>
  <c r="F22" i="9"/>
  <c r="F23" i="9"/>
  <c r="F24" i="9"/>
  <c r="D38" i="9"/>
  <c r="D34" i="9"/>
  <c r="F34" i="7"/>
  <c r="D26" i="4"/>
  <c r="C19" i="6"/>
  <c r="G37" i="1"/>
  <c r="F37" i="1"/>
  <c r="E33" i="3"/>
  <c r="F33" i="3"/>
  <c r="G33" i="3"/>
  <c r="C22" i="5"/>
  <c r="B5" i="4"/>
  <c r="E7" i="10"/>
  <c r="D7" i="10"/>
  <c r="C7" i="10"/>
  <c r="F80" i="5"/>
  <c r="F81" i="5"/>
  <c r="F22" i="5"/>
  <c r="F83" i="5"/>
  <c r="F10" i="10"/>
  <c r="F84" i="5"/>
  <c r="F85" i="5"/>
  <c r="F89" i="5"/>
  <c r="F90" i="5"/>
  <c r="F91" i="5"/>
  <c r="F92" i="5"/>
  <c r="F93" i="5"/>
  <c r="F17" i="10"/>
  <c r="F94" i="5"/>
  <c r="F95" i="5"/>
  <c r="F96" i="5"/>
  <c r="F97" i="5"/>
  <c r="F98" i="5"/>
  <c r="F99" i="5"/>
  <c r="F15" i="10"/>
  <c r="F100" i="5"/>
  <c r="F102" i="5" s="1"/>
  <c r="F101" i="5"/>
  <c r="F106" i="5"/>
  <c r="F110" i="5"/>
  <c r="F111" i="5"/>
  <c r="E80" i="5"/>
  <c r="E81" i="5"/>
  <c r="E22" i="5"/>
  <c r="E83" i="5"/>
  <c r="D12" i="3" s="1"/>
  <c r="E84" i="5"/>
  <c r="E85" i="5"/>
  <c r="E89" i="5"/>
  <c r="E90" i="5"/>
  <c r="E91" i="5"/>
  <c r="E92" i="5"/>
  <c r="E93" i="5"/>
  <c r="E94" i="5"/>
  <c r="E95" i="5"/>
  <c r="E96" i="5"/>
  <c r="E97" i="5"/>
  <c r="E98" i="5"/>
  <c r="E99" i="5"/>
  <c r="D17" i="3" s="1"/>
  <c r="D18" i="7" s="1"/>
  <c r="E100" i="5"/>
  <c r="E101" i="5"/>
  <c r="E106" i="5"/>
  <c r="E110" i="5"/>
  <c r="E111" i="5"/>
  <c r="D29" i="3" s="1"/>
  <c r="D33" i="1" s="1"/>
  <c r="D80" i="5"/>
  <c r="D81" i="5"/>
  <c r="D22" i="5"/>
  <c r="D83" i="5"/>
  <c r="D84" i="5"/>
  <c r="D85" i="5"/>
  <c r="C13" i="3"/>
  <c r="C15" i="1" s="1"/>
  <c r="D89" i="5"/>
  <c r="D90" i="5"/>
  <c r="D91" i="5"/>
  <c r="D92" i="5"/>
  <c r="D93" i="5"/>
  <c r="D94" i="5"/>
  <c r="D95" i="5"/>
  <c r="D96" i="5"/>
  <c r="D97" i="5"/>
  <c r="D98" i="5"/>
  <c r="D99" i="5"/>
  <c r="D15" i="10"/>
  <c r="D100" i="5"/>
  <c r="D101" i="5"/>
  <c r="D106" i="5"/>
  <c r="D22" i="10"/>
  <c r="D110" i="5"/>
  <c r="C28" i="3" s="1"/>
  <c r="D111" i="5"/>
  <c r="C80" i="5"/>
  <c r="C81" i="5"/>
  <c r="C83" i="5"/>
  <c r="C10" i="10" s="1"/>
  <c r="C84" i="5"/>
  <c r="C85" i="5"/>
  <c r="C89" i="5"/>
  <c r="C90" i="5"/>
  <c r="C91" i="5"/>
  <c r="C92" i="5"/>
  <c r="C93" i="5"/>
  <c r="C17" i="10"/>
  <c r="C94" i="5"/>
  <c r="C95" i="5"/>
  <c r="C96" i="5"/>
  <c r="C97" i="5"/>
  <c r="C98" i="5"/>
  <c r="C99" i="5"/>
  <c r="C100" i="5"/>
  <c r="C101" i="5"/>
  <c r="C16" i="10" s="1"/>
  <c r="C106" i="5"/>
  <c r="C110" i="5"/>
  <c r="C111" i="5"/>
  <c r="B28" i="10"/>
  <c r="E22" i="10"/>
  <c r="F22" i="10"/>
  <c r="B24" i="10"/>
  <c r="C22" i="10"/>
  <c r="B22" i="10"/>
  <c r="E15" i="10"/>
  <c r="D16" i="10"/>
  <c r="F16" i="10"/>
  <c r="C15" i="10"/>
  <c r="D9" i="10"/>
  <c r="E10" i="10"/>
  <c r="B13" i="10"/>
  <c r="B10" i="10"/>
  <c r="B9" i="10"/>
  <c r="F77" i="5"/>
  <c r="F66" i="5"/>
  <c r="F7" i="10"/>
  <c r="F78" i="5"/>
  <c r="F67" i="5"/>
  <c r="F16" i="5"/>
  <c r="C20" i="8"/>
  <c r="C21" i="8"/>
  <c r="C22" i="8" s="1"/>
  <c r="C23" i="8" s="1"/>
  <c r="F28" i="9"/>
  <c r="F29" i="9"/>
  <c r="D36" i="9"/>
  <c r="C14" i="8"/>
  <c r="C11" i="8"/>
  <c r="C13" i="8"/>
  <c r="C29" i="3"/>
  <c r="C17" i="3"/>
  <c r="C18" i="3"/>
  <c r="C19" i="7" s="1"/>
  <c r="C20" i="1"/>
  <c r="C11" i="3"/>
  <c r="C9" i="3"/>
  <c r="C10" i="7" s="1"/>
  <c r="C26" i="4"/>
  <c r="C27" i="4"/>
  <c r="C28" i="4"/>
  <c r="E26" i="4"/>
  <c r="F26" i="4"/>
  <c r="G26" i="4"/>
  <c r="G41" i="7"/>
  <c r="H41" i="7" s="1"/>
  <c r="F42" i="7"/>
  <c r="F29" i="7"/>
  <c r="E30" i="7"/>
  <c r="E21" i="7"/>
  <c r="E20" i="7"/>
  <c r="E19" i="7"/>
  <c r="E18" i="7"/>
  <c r="E23" i="7" s="1"/>
  <c r="E36" i="7" s="1"/>
  <c r="E14" i="7"/>
  <c r="F13" i="7"/>
  <c r="E13" i="7"/>
  <c r="E12" i="7"/>
  <c r="E34" i="7" s="1"/>
  <c r="AA9" i="7"/>
  <c r="Z9" i="7"/>
  <c r="Y9" i="7"/>
  <c r="X9" i="7"/>
  <c r="W9" i="7"/>
  <c r="V9" i="7"/>
  <c r="U9" i="7"/>
  <c r="T9" i="7"/>
  <c r="S9" i="7"/>
  <c r="R9" i="7"/>
  <c r="Q9" i="7"/>
  <c r="P9" i="7"/>
  <c r="O9" i="7"/>
  <c r="N9" i="7"/>
  <c r="M9" i="7"/>
  <c r="L9" i="7"/>
  <c r="K9" i="7"/>
  <c r="J9" i="7"/>
  <c r="I9" i="7"/>
  <c r="H9" i="7"/>
  <c r="G9" i="7"/>
  <c r="F9" i="7"/>
  <c r="E9" i="7"/>
  <c r="D9" i="7"/>
  <c r="C9" i="7"/>
  <c r="C48" i="6"/>
  <c r="G48" i="6" s="1"/>
  <c r="G19" i="6" s="1"/>
  <c r="I41" i="7"/>
  <c r="J41" i="7" s="1"/>
  <c r="K41" i="7" s="1"/>
  <c r="L41" i="7" s="1"/>
  <c r="M41" i="7"/>
  <c r="N41" i="7" s="1"/>
  <c r="O41" i="7" s="1"/>
  <c r="P41" i="7" s="1"/>
  <c r="Q41" i="7" s="1"/>
  <c r="R41" i="7" s="1"/>
  <c r="S41" i="7" s="1"/>
  <c r="T41" i="7" s="1"/>
  <c r="U41" i="7" s="1"/>
  <c r="V41" i="7" s="1"/>
  <c r="W41" i="7" s="1"/>
  <c r="X41" i="7" s="1"/>
  <c r="Y41" i="7" s="1"/>
  <c r="Z41" i="7" s="1"/>
  <c r="AA41" i="7" s="1"/>
  <c r="D10" i="1"/>
  <c r="E10" i="1"/>
  <c r="F10" i="1"/>
  <c r="C10" i="2" s="1"/>
  <c r="G10" i="1"/>
  <c r="H10" i="1"/>
  <c r="I10" i="1"/>
  <c r="J10" i="1"/>
  <c r="K10" i="1"/>
  <c r="L10" i="1"/>
  <c r="M10" i="1"/>
  <c r="N10" i="1"/>
  <c r="O10" i="1"/>
  <c r="P10" i="1"/>
  <c r="Q10" i="1"/>
  <c r="R10" i="1"/>
  <c r="S10" i="1"/>
  <c r="T10" i="1"/>
  <c r="U10" i="1"/>
  <c r="V10" i="1"/>
  <c r="W10" i="1"/>
  <c r="X10" i="1"/>
  <c r="Y10" i="1"/>
  <c r="Z10" i="1"/>
  <c r="AA10" i="1"/>
  <c r="C10" i="1"/>
  <c r="E69" i="5"/>
  <c r="D69" i="5"/>
  <c r="C69" i="5"/>
  <c r="B101" i="5"/>
  <c r="B100" i="5"/>
  <c r="B99" i="5"/>
  <c r="B96" i="5"/>
  <c r="B95" i="5"/>
  <c r="B94" i="5"/>
  <c r="B91" i="5"/>
  <c r="B90" i="5"/>
  <c r="B89" i="5"/>
  <c r="E78" i="5"/>
  <c r="D78" i="5"/>
  <c r="C78" i="5"/>
  <c r="E67" i="5"/>
  <c r="D67" i="5"/>
  <c r="C67" i="5"/>
  <c r="F17" i="5"/>
  <c r="E17" i="5"/>
  <c r="D17" i="5"/>
  <c r="C17" i="5"/>
  <c r="F56" i="5"/>
  <c r="E56" i="5"/>
  <c r="D56" i="5"/>
  <c r="C56" i="5"/>
  <c r="F46" i="4"/>
  <c r="K43" i="4"/>
  <c r="L44" i="4"/>
  <c r="K45" i="4" s="1"/>
  <c r="K48" i="4" s="1"/>
  <c r="B48" i="4" s="1"/>
  <c r="F44" i="1"/>
  <c r="E43" i="1"/>
  <c r="G14" i="1"/>
  <c r="F14" i="1"/>
  <c r="H28" i="3"/>
  <c r="G33" i="1"/>
  <c r="G32" i="1"/>
  <c r="F33" i="1"/>
  <c r="E33" i="1"/>
  <c r="E22" i="1"/>
  <c r="E21" i="1"/>
  <c r="E20" i="1"/>
  <c r="E19" i="1"/>
  <c r="E24" i="1" s="1"/>
  <c r="E39" i="1" s="1"/>
  <c r="E15" i="1"/>
  <c r="E14" i="1"/>
  <c r="E13" i="1"/>
  <c r="E37" i="1" s="1"/>
  <c r="F12" i="3"/>
  <c r="H29" i="3"/>
  <c r="G34" i="3"/>
  <c r="E22" i="3"/>
  <c r="E35" i="3" s="1"/>
  <c r="E15" i="3"/>
  <c r="E26" i="3"/>
  <c r="F27" i="1"/>
  <c r="G27" i="1"/>
  <c r="H27" i="1"/>
  <c r="I27" i="1"/>
  <c r="J27" i="1"/>
  <c r="K27" i="1"/>
  <c r="L27" i="1"/>
  <c r="M27" i="1"/>
  <c r="N27" i="1"/>
  <c r="O27" i="1"/>
  <c r="P27" i="1"/>
  <c r="Q27" i="1"/>
  <c r="R27" i="1"/>
  <c r="S27" i="1"/>
  <c r="T27" i="1"/>
  <c r="U27" i="1"/>
  <c r="V27" i="1"/>
  <c r="W27" i="1"/>
  <c r="X27" i="1"/>
  <c r="Y27" i="1"/>
  <c r="Z27" i="1"/>
  <c r="AA27" i="1"/>
  <c r="G12" i="3"/>
  <c r="C24" i="8"/>
  <c r="C25" i="8" s="1"/>
  <c r="F30" i="7"/>
  <c r="C82" i="5"/>
  <c r="C87" i="5" s="1"/>
  <c r="C108" i="5" s="1"/>
  <c r="D102" i="5"/>
  <c r="E102" i="5"/>
  <c r="E104" i="5" s="1"/>
  <c r="E20" i="10" s="1"/>
  <c r="D82" i="5"/>
  <c r="D87" i="5"/>
  <c r="D30" i="7"/>
  <c r="C102" i="5"/>
  <c r="C104" i="5"/>
  <c r="C20" i="10" s="1"/>
  <c r="C18" i="10" s="1"/>
  <c r="C24" i="3"/>
  <c r="C26" i="1" s="1"/>
  <c r="C9" i="10"/>
  <c r="D28" i="3"/>
  <c r="E44" i="6"/>
  <c r="E32" i="6"/>
  <c r="E28" i="6"/>
  <c r="E11" i="6"/>
  <c r="E19" i="6"/>
  <c r="E35" i="6"/>
  <c r="E31" i="6"/>
  <c r="E14" i="6"/>
  <c r="E46" i="6"/>
  <c r="E34" i="6"/>
  <c r="E30" i="6"/>
  <c r="E13" i="6"/>
  <c r="E48" i="6"/>
  <c r="E37" i="6"/>
  <c r="E33" i="6"/>
  <c r="E16" i="6"/>
  <c r="E12" i="6"/>
  <c r="C13" i="10"/>
  <c r="C26" i="8"/>
  <c r="C28" i="8"/>
  <c r="C24" i="10" l="1"/>
  <c r="C113" i="5"/>
  <c r="C28" i="10" s="1"/>
  <c r="D24" i="8"/>
  <c r="D20" i="8"/>
  <c r="D23" i="8"/>
  <c r="D26" i="8"/>
  <c r="D22" i="8"/>
  <c r="I29" i="3"/>
  <c r="H33" i="1"/>
  <c r="E40" i="6"/>
  <c r="E24" i="6"/>
  <c r="E43" i="6"/>
  <c r="E27" i="6"/>
  <c r="E42" i="6"/>
  <c r="E26" i="6"/>
  <c r="E45" i="6"/>
  <c r="E29" i="6"/>
  <c r="E36" i="6"/>
  <c r="E15" i="6"/>
  <c r="E39" i="6"/>
  <c r="E23" i="6"/>
  <c r="E38" i="6"/>
  <c r="E17" i="6"/>
  <c r="E41" i="6"/>
  <c r="E25" i="6"/>
  <c r="C33" i="1"/>
  <c r="C30" i="7"/>
  <c r="D13" i="7"/>
  <c r="D14" i="1"/>
  <c r="E9" i="10"/>
  <c r="D11" i="3"/>
  <c r="D26" i="1"/>
  <c r="D25" i="7"/>
  <c r="D21" i="8"/>
  <c r="I28" i="3"/>
  <c r="H34" i="3"/>
  <c r="H32" i="1"/>
  <c r="H38" i="1" s="1"/>
  <c r="C18" i="8"/>
  <c r="E16" i="10"/>
  <c r="D18" i="3"/>
  <c r="D19" i="3"/>
  <c r="E17" i="10"/>
  <c r="E82" i="5"/>
  <c r="E87" i="5" s="1"/>
  <c r="D25" i="8"/>
  <c r="D15" i="1"/>
  <c r="D32" i="1"/>
  <c r="E28" i="3"/>
  <c r="E34" i="3" s="1"/>
  <c r="D13" i="10"/>
  <c r="C29" i="7"/>
  <c r="C32" i="1"/>
  <c r="C38" i="1" s="1"/>
  <c r="C19" i="3"/>
  <c r="D17" i="10"/>
  <c r="D104" i="5"/>
  <c r="D20" i="10" s="1"/>
  <c r="D18" i="10" s="1"/>
  <c r="C12" i="3"/>
  <c r="D10" i="10"/>
  <c r="F104" i="5"/>
  <c r="F20" i="10" s="1"/>
  <c r="F9" i="10"/>
  <c r="F82" i="5"/>
  <c r="F87" i="5" s="1"/>
  <c r="F21" i="9"/>
  <c r="F25" i="9"/>
  <c r="F27" i="9" s="1"/>
  <c r="F30" i="9" s="1"/>
  <c r="C36" i="9" s="1"/>
  <c r="C38" i="9" s="1"/>
  <c r="H17" i="9"/>
  <c r="H34" i="9" s="1"/>
  <c r="H38" i="9" s="1"/>
  <c r="G38" i="1"/>
  <c r="F35" i="7"/>
  <c r="G29" i="7"/>
  <c r="E46" i="1"/>
  <c r="E28" i="1" s="1"/>
  <c r="D9" i="3"/>
  <c r="C25" i="7"/>
  <c r="C11" i="1"/>
  <c r="C34" i="3"/>
  <c r="C35" i="7"/>
  <c r="C14" i="7"/>
  <c r="D38" i="1"/>
  <c r="D33" i="3"/>
  <c r="D12" i="7"/>
  <c r="D15" i="3"/>
  <c r="E17" i="1"/>
  <c r="C12" i="7"/>
  <c r="C13" i="1"/>
  <c r="D13" i="1"/>
  <c r="E31" i="3"/>
  <c r="E16" i="7"/>
  <c r="E27" i="7" s="1"/>
  <c r="C18" i="7"/>
  <c r="C19" i="1"/>
  <c r="C20" i="3"/>
  <c r="C22" i="3" s="1"/>
  <c r="C35" i="3" s="1"/>
  <c r="D20" i="7"/>
  <c r="D29" i="7"/>
  <c r="D35" i="7" s="1"/>
  <c r="D21" i="1"/>
  <c r="D34" i="3"/>
  <c r="F18" i="10"/>
  <c r="C21" i="1"/>
  <c r="C20" i="7"/>
  <c r="C26" i="10"/>
  <c r="C11" i="10"/>
  <c r="E18" i="10"/>
  <c r="D19" i="1"/>
  <c r="D20" i="3"/>
  <c r="F108" i="5" l="1"/>
  <c r="F13" i="10"/>
  <c r="F11" i="10" s="1"/>
  <c r="E13" i="10"/>
  <c r="E11" i="10" s="1"/>
  <c r="E108" i="5"/>
  <c r="J28" i="3"/>
  <c r="I32" i="1"/>
  <c r="I34" i="3"/>
  <c r="C17" i="1"/>
  <c r="C14" i="1"/>
  <c r="C13" i="7"/>
  <c r="F28" i="3"/>
  <c r="F32" i="1" s="1"/>
  <c r="F38" i="1" s="1"/>
  <c r="C15" i="3"/>
  <c r="E32" i="1"/>
  <c r="E38" i="1" s="1"/>
  <c r="D11" i="10"/>
  <c r="D16" i="8"/>
  <c r="D12" i="8"/>
  <c r="C12" i="8"/>
  <c r="C15" i="8" s="1"/>
  <c r="D15" i="8"/>
  <c r="D11" i="8"/>
  <c r="D14" i="8"/>
  <c r="D13" i="8"/>
  <c r="D20" i="1"/>
  <c r="D19" i="7"/>
  <c r="I33" i="1"/>
  <c r="J29" i="3"/>
  <c r="E29" i="7"/>
  <c r="E35" i="7" s="1"/>
  <c r="E30" i="1"/>
  <c r="E35" i="1" s="1"/>
  <c r="D108" i="5"/>
  <c r="G42" i="7"/>
  <c r="G30" i="7" s="1"/>
  <c r="G35" i="7" s="1"/>
  <c r="H29" i="7"/>
  <c r="E47" i="1"/>
  <c r="F42" i="1" s="1"/>
  <c r="F43" i="1" s="1"/>
  <c r="F45" i="1" s="1"/>
  <c r="F46" i="1" s="1"/>
  <c r="F28" i="1" s="1"/>
  <c r="C16" i="7"/>
  <c r="D10" i="7"/>
  <c r="D11" i="1"/>
  <c r="E9" i="3"/>
  <c r="C22" i="1"/>
  <c r="C24" i="1" s="1"/>
  <c r="C39" i="1" s="1"/>
  <c r="C21" i="7"/>
  <c r="C23" i="7" s="1"/>
  <c r="D37" i="1"/>
  <c r="D17" i="1"/>
  <c r="C26" i="3"/>
  <c r="C31" i="3" s="1"/>
  <c r="D22" i="1"/>
  <c r="D21" i="7"/>
  <c r="D23" i="7" s="1"/>
  <c r="D36" i="7" s="1"/>
  <c r="D34" i="7"/>
  <c r="D16" i="7"/>
  <c r="D27" i="7" s="1"/>
  <c r="D32" i="7" s="1"/>
  <c r="D22" i="3"/>
  <c r="D35" i="3" s="1"/>
  <c r="E32" i="7" l="1"/>
  <c r="F34" i="3"/>
  <c r="D24" i="1"/>
  <c r="D39" i="1" s="1"/>
  <c r="E24" i="10"/>
  <c r="E113" i="5"/>
  <c r="E28" i="10" s="1"/>
  <c r="E26" i="10" s="1"/>
  <c r="J33" i="1"/>
  <c r="K29" i="3"/>
  <c r="C16" i="8"/>
  <c r="B17" i="8" s="1"/>
  <c r="I38" i="1"/>
  <c r="D113" i="5"/>
  <c r="D28" i="10" s="1"/>
  <c r="D24" i="10"/>
  <c r="D26" i="10" s="1"/>
  <c r="K28" i="3"/>
  <c r="J34" i="3"/>
  <c r="J32" i="1"/>
  <c r="J38" i="1" s="1"/>
  <c r="F24" i="10"/>
  <c r="F26" i="10" s="1"/>
  <c r="F113" i="5"/>
  <c r="F28" i="10" s="1"/>
  <c r="H42" i="7"/>
  <c r="H30" i="7" s="1"/>
  <c r="H35" i="7" s="1"/>
  <c r="I29" i="7"/>
  <c r="C36" i="7"/>
  <c r="C27" i="7"/>
  <c r="C32" i="7" s="1"/>
  <c r="E11" i="1"/>
  <c r="F9" i="3"/>
  <c r="E10" i="7"/>
  <c r="F47" i="1"/>
  <c r="G42" i="1" s="1"/>
  <c r="G43" i="1" s="1"/>
  <c r="D26" i="3"/>
  <c r="D31" i="3" s="1"/>
  <c r="C30" i="1"/>
  <c r="C35" i="1" s="1"/>
  <c r="D30" i="1"/>
  <c r="D35" i="1" s="1"/>
  <c r="K32" i="1" l="1"/>
  <c r="K34" i="3"/>
  <c r="L28" i="3"/>
  <c r="L29" i="3"/>
  <c r="K33" i="1"/>
  <c r="I42" i="7"/>
  <c r="I30" i="7" s="1"/>
  <c r="I35" i="7" s="1"/>
  <c r="J29" i="7"/>
  <c r="F13" i="3"/>
  <c r="F15" i="3" s="1"/>
  <c r="F20" i="3"/>
  <c r="F10" i="7"/>
  <c r="F11" i="1"/>
  <c r="F19" i="3"/>
  <c r="F18" i="3"/>
  <c r="F17" i="3"/>
  <c r="G9" i="3"/>
  <c r="L33" i="1" l="1"/>
  <c r="M29" i="3"/>
  <c r="M28" i="3"/>
  <c r="L34" i="3"/>
  <c r="L32" i="1"/>
  <c r="L38" i="1" s="1"/>
  <c r="K38" i="1"/>
  <c r="J42" i="7"/>
  <c r="J30" i="7" s="1"/>
  <c r="J35" i="7" s="1"/>
  <c r="K29" i="7"/>
  <c r="G24" i="3"/>
  <c r="G20" i="3"/>
  <c r="H9" i="3"/>
  <c r="G11" i="1"/>
  <c r="G17" i="3"/>
  <c r="G19" i="3"/>
  <c r="G18" i="3"/>
  <c r="G10" i="7"/>
  <c r="G13" i="3"/>
  <c r="G15" i="3" s="1"/>
  <c r="F22" i="3"/>
  <c r="B7" i="7"/>
  <c r="F18" i="7"/>
  <c r="F14" i="7"/>
  <c r="F16" i="7" s="1"/>
  <c r="F21" i="7"/>
  <c r="F19" i="7"/>
  <c r="F20" i="7"/>
  <c r="F20" i="1"/>
  <c r="F15" i="1"/>
  <c r="F17" i="1" s="1"/>
  <c r="F22" i="1"/>
  <c r="F21" i="1"/>
  <c r="F19" i="1"/>
  <c r="C11" i="2"/>
  <c r="D11" i="2" s="1"/>
  <c r="E11" i="2" s="1"/>
  <c r="F11" i="2" s="1"/>
  <c r="G11" i="2" s="1"/>
  <c r="H11" i="2" s="1"/>
  <c r="I11" i="2" s="1"/>
  <c r="J11" i="2" s="1"/>
  <c r="K11" i="2" s="1"/>
  <c r="L11" i="2" s="1"/>
  <c r="M11" i="2" s="1"/>
  <c r="N11" i="2" s="1"/>
  <c r="O11" i="2" s="1"/>
  <c r="P11" i="2" s="1"/>
  <c r="Q11" i="2" s="1"/>
  <c r="R11" i="2" s="1"/>
  <c r="S11" i="2" s="1"/>
  <c r="T11" i="2" s="1"/>
  <c r="U11" i="2" s="1"/>
  <c r="V11" i="2" s="1"/>
  <c r="W11" i="2" s="1"/>
  <c r="X11" i="2" s="1"/>
  <c r="Y11" i="2" s="1"/>
  <c r="Z11" i="2" s="1"/>
  <c r="M32" i="1" l="1"/>
  <c r="N28" i="3"/>
  <c r="M34" i="3"/>
  <c r="M33" i="1"/>
  <c r="N29" i="3"/>
  <c r="F24" i="1"/>
  <c r="F39" i="1" s="1"/>
  <c r="K42" i="7"/>
  <c r="K30" i="7" s="1"/>
  <c r="K35" i="7" s="1"/>
  <c r="L29" i="7"/>
  <c r="G19" i="7"/>
  <c r="G25" i="7"/>
  <c r="G12" i="7"/>
  <c r="G21" i="7"/>
  <c r="G14" i="7"/>
  <c r="G20" i="7"/>
  <c r="G18" i="7"/>
  <c r="G22" i="3"/>
  <c r="G35" i="3" s="1"/>
  <c r="F30" i="1"/>
  <c r="F35" i="1" s="1"/>
  <c r="F35" i="3"/>
  <c r="F26" i="3"/>
  <c r="F31" i="3" s="1"/>
  <c r="F23" i="7"/>
  <c r="G22" i="1"/>
  <c r="G21" i="1"/>
  <c r="G20" i="1"/>
  <c r="G15" i="1"/>
  <c r="G17" i="1" s="1"/>
  <c r="G26" i="1"/>
  <c r="G44" i="1" s="1"/>
  <c r="G45" i="1" s="1"/>
  <c r="G46" i="1" s="1"/>
  <c r="G28" i="1" s="1"/>
  <c r="G19" i="1"/>
  <c r="H17" i="3"/>
  <c r="H10" i="7"/>
  <c r="H11" i="1"/>
  <c r="H20" i="3"/>
  <c r="H18" i="3"/>
  <c r="I9" i="3"/>
  <c r="H11" i="3"/>
  <c r="H19" i="3"/>
  <c r="H24" i="3"/>
  <c r="H13" i="3"/>
  <c r="N32" i="1" l="1"/>
  <c r="N34" i="3"/>
  <c r="O28" i="3"/>
  <c r="N33" i="1"/>
  <c r="O29" i="3"/>
  <c r="M38" i="1"/>
  <c r="L42" i="7"/>
  <c r="L30" i="7" s="1"/>
  <c r="L35" i="7" s="1"/>
  <c r="M29" i="7"/>
  <c r="G23" i="7"/>
  <c r="G36" i="7" s="1"/>
  <c r="G47" i="1"/>
  <c r="H42" i="1" s="1"/>
  <c r="I11" i="1"/>
  <c r="I11" i="3"/>
  <c r="I10" i="7"/>
  <c r="I17" i="3"/>
  <c r="I13" i="3"/>
  <c r="I20" i="3"/>
  <c r="I18" i="3"/>
  <c r="J9" i="3"/>
  <c r="I24" i="3"/>
  <c r="I19" i="3"/>
  <c r="G26" i="3"/>
  <c r="G31" i="3" s="1"/>
  <c r="H26" i="1"/>
  <c r="H44" i="1" s="1"/>
  <c r="H20" i="1"/>
  <c r="H21" i="1"/>
  <c r="H13" i="1"/>
  <c r="H19" i="1"/>
  <c r="H15" i="1"/>
  <c r="H22" i="1"/>
  <c r="H20" i="7"/>
  <c r="H12" i="7"/>
  <c r="H18" i="7"/>
  <c r="H25" i="7"/>
  <c r="H21" i="7"/>
  <c r="H14" i="7"/>
  <c r="H19" i="7"/>
  <c r="F36" i="7"/>
  <c r="F27" i="7"/>
  <c r="F32" i="7" s="1"/>
  <c r="H22" i="3"/>
  <c r="H35" i="3" s="1"/>
  <c r="G13" i="7"/>
  <c r="G16" i="7" s="1"/>
  <c r="G34" i="7"/>
  <c r="G24" i="1"/>
  <c r="G39" i="1" s="1"/>
  <c r="H33" i="3"/>
  <c r="H12" i="3"/>
  <c r="H15" i="3" s="1"/>
  <c r="H43" i="1"/>
  <c r="O32" i="1" l="1"/>
  <c r="P28" i="3"/>
  <c r="O34" i="3"/>
  <c r="O33" i="1"/>
  <c r="P29" i="3"/>
  <c r="N38" i="1"/>
  <c r="G27" i="7"/>
  <c r="G32" i="7" s="1"/>
  <c r="N29" i="7"/>
  <c r="M42" i="7"/>
  <c r="M30" i="7" s="1"/>
  <c r="M35" i="7" s="1"/>
  <c r="H45" i="1"/>
  <c r="H46" i="1" s="1"/>
  <c r="H28" i="1" s="1"/>
  <c r="H23" i="7"/>
  <c r="H36" i="7" s="1"/>
  <c r="H37" i="1"/>
  <c r="H14" i="1"/>
  <c r="H17" i="1"/>
  <c r="I15" i="3"/>
  <c r="I26" i="3" s="1"/>
  <c r="I31" i="3" s="1"/>
  <c r="I12" i="3"/>
  <c r="I33" i="3"/>
  <c r="H26" i="3"/>
  <c r="H31" i="3" s="1"/>
  <c r="I20" i="1"/>
  <c r="I22" i="1"/>
  <c r="I26" i="1"/>
  <c r="I44" i="1" s="1"/>
  <c r="I15" i="1"/>
  <c r="I19" i="1"/>
  <c r="I21" i="1"/>
  <c r="I13" i="1"/>
  <c r="H13" i="7"/>
  <c r="H16" i="7" s="1"/>
  <c r="H34" i="7"/>
  <c r="I22" i="3"/>
  <c r="I35" i="3" s="1"/>
  <c r="I19" i="7"/>
  <c r="I18" i="7"/>
  <c r="I25" i="7"/>
  <c r="I14" i="7"/>
  <c r="I21" i="7"/>
  <c r="I12" i="7"/>
  <c r="I20" i="7"/>
  <c r="H24" i="1"/>
  <c r="H39" i="1" s="1"/>
  <c r="J20" i="3"/>
  <c r="K9" i="3"/>
  <c r="J11" i="1"/>
  <c r="J19" i="3"/>
  <c r="J11" i="3"/>
  <c r="J17" i="3"/>
  <c r="J24" i="3"/>
  <c r="J10" i="7"/>
  <c r="J18" i="3"/>
  <c r="J13" i="3"/>
  <c r="G30" i="1"/>
  <c r="G35" i="1" s="1"/>
  <c r="J22" i="3" l="1"/>
  <c r="J35" i="3" s="1"/>
  <c r="H27" i="7"/>
  <c r="H32" i="7" s="1"/>
  <c r="H30" i="1"/>
  <c r="H35" i="1" s="1"/>
  <c r="Q28" i="3"/>
  <c r="P32" i="1"/>
  <c r="P34" i="3"/>
  <c r="Q29" i="3"/>
  <c r="P33" i="1"/>
  <c r="O38" i="1"/>
  <c r="O29" i="7"/>
  <c r="N42" i="7"/>
  <c r="N30" i="7" s="1"/>
  <c r="N35" i="7" s="1"/>
  <c r="I24" i="1"/>
  <c r="I39" i="1" s="1"/>
  <c r="I13" i="7"/>
  <c r="I16" i="7" s="1"/>
  <c r="I34" i="7"/>
  <c r="J12" i="3"/>
  <c r="J15" i="3" s="1"/>
  <c r="J26" i="3" s="1"/>
  <c r="J31" i="3" s="1"/>
  <c r="J33" i="3"/>
  <c r="I14" i="1"/>
  <c r="I37" i="1"/>
  <c r="I17" i="1"/>
  <c r="J19" i="1"/>
  <c r="J13" i="1"/>
  <c r="J26" i="1"/>
  <c r="J44" i="1" s="1"/>
  <c r="J20" i="1"/>
  <c r="J22" i="1"/>
  <c r="J15" i="1"/>
  <c r="J21" i="1"/>
  <c r="I23" i="7"/>
  <c r="I36" i="7" s="1"/>
  <c r="J20" i="7"/>
  <c r="J12" i="7"/>
  <c r="J21" i="7"/>
  <c r="J14" i="7"/>
  <c r="J18" i="7"/>
  <c r="J23" i="7" s="1"/>
  <c r="J36" i="7" s="1"/>
  <c r="J19" i="7"/>
  <c r="J25" i="7"/>
  <c r="L9" i="3"/>
  <c r="K10" i="7"/>
  <c r="K19" i="3"/>
  <c r="K18" i="3"/>
  <c r="K13" i="3"/>
  <c r="K24" i="3"/>
  <c r="K20" i="3"/>
  <c r="K17" i="3"/>
  <c r="K11" i="3"/>
  <c r="K11" i="1"/>
  <c r="H47" i="1"/>
  <c r="I42" i="1" s="1"/>
  <c r="Q33" i="1" l="1"/>
  <c r="R29" i="3"/>
  <c r="R28" i="3"/>
  <c r="Q32" i="1"/>
  <c r="Q34" i="3"/>
  <c r="K22" i="3"/>
  <c r="K35" i="3" s="1"/>
  <c r="I27" i="7"/>
  <c r="I32" i="7" s="1"/>
  <c r="P38" i="1"/>
  <c r="O42" i="7"/>
  <c r="O30" i="7" s="1"/>
  <c r="O35" i="7" s="1"/>
  <c r="P29" i="7"/>
  <c r="L18" i="3"/>
  <c r="L11" i="1"/>
  <c r="L13" i="3"/>
  <c r="L19" i="3"/>
  <c r="L24" i="3"/>
  <c r="L11" i="3"/>
  <c r="L17" i="3"/>
  <c r="L22" i="3" s="1"/>
  <c r="L35" i="3" s="1"/>
  <c r="M9" i="3"/>
  <c r="L20" i="3"/>
  <c r="L10" i="7"/>
  <c r="J34" i="7"/>
  <c r="J13" i="7"/>
  <c r="J16" i="7" s="1"/>
  <c r="J27" i="7" s="1"/>
  <c r="J32" i="7" s="1"/>
  <c r="J14" i="1"/>
  <c r="J17" i="1" s="1"/>
  <c r="J37" i="1"/>
  <c r="K15" i="3"/>
  <c r="K26" i="3" s="1"/>
  <c r="K31" i="3" s="1"/>
  <c r="K33" i="3"/>
  <c r="K12" i="3"/>
  <c r="K22" i="1"/>
  <c r="K26" i="1"/>
  <c r="K44" i="1" s="1"/>
  <c r="K15" i="1"/>
  <c r="K13" i="1"/>
  <c r="K20" i="1"/>
  <c r="K19" i="1"/>
  <c r="K21" i="1"/>
  <c r="K20" i="7"/>
  <c r="K21" i="7"/>
  <c r="K25" i="7"/>
  <c r="K12" i="7"/>
  <c r="K19" i="7"/>
  <c r="K14" i="7"/>
  <c r="K18" i="7"/>
  <c r="J24" i="1"/>
  <c r="J39" i="1" s="1"/>
  <c r="I43" i="1"/>
  <c r="I45" i="1" s="1"/>
  <c r="R32" i="1" l="1"/>
  <c r="S28" i="3"/>
  <c r="R34" i="3"/>
  <c r="R33" i="1"/>
  <c r="S29" i="3"/>
  <c r="Q38" i="1"/>
  <c r="K23" i="7"/>
  <c r="K36" i="7" s="1"/>
  <c r="P42" i="7"/>
  <c r="P30" i="7" s="1"/>
  <c r="P35" i="7" s="1"/>
  <c r="Q29" i="7"/>
  <c r="L12" i="3"/>
  <c r="L15" i="3" s="1"/>
  <c r="L26" i="3" s="1"/>
  <c r="L31" i="3" s="1"/>
  <c r="L33" i="3"/>
  <c r="M11" i="1"/>
  <c r="M20" i="3"/>
  <c r="M19" i="3"/>
  <c r="M18" i="3"/>
  <c r="M11" i="3"/>
  <c r="M13" i="3"/>
  <c r="M24" i="3"/>
  <c r="M17" i="3"/>
  <c r="M10" i="7"/>
  <c r="N9" i="3"/>
  <c r="K24" i="1"/>
  <c r="K39" i="1" s="1"/>
  <c r="K37" i="1"/>
  <c r="K14" i="1"/>
  <c r="K17" i="1" s="1"/>
  <c r="L14" i="7"/>
  <c r="L25" i="7"/>
  <c r="L18" i="7"/>
  <c r="L21" i="7"/>
  <c r="L12" i="7"/>
  <c r="L19" i="7"/>
  <c r="L20" i="7"/>
  <c r="L22" i="1"/>
  <c r="L26" i="1"/>
  <c r="L44" i="1" s="1"/>
  <c r="L19" i="1"/>
  <c r="L13" i="1"/>
  <c r="L15" i="1"/>
  <c r="L21" i="1"/>
  <c r="L20" i="1"/>
  <c r="K34" i="7"/>
  <c r="K13" i="7"/>
  <c r="K16" i="7" s="1"/>
  <c r="I46" i="1"/>
  <c r="I28" i="1" s="1"/>
  <c r="I30" i="1" s="1"/>
  <c r="I35" i="1" s="1"/>
  <c r="K27" i="7" l="1"/>
  <c r="K32" i="7" s="1"/>
  <c r="S32" i="1"/>
  <c r="T28" i="3"/>
  <c r="S34" i="3"/>
  <c r="T29" i="3"/>
  <c r="S33" i="1"/>
  <c r="S38" i="1" s="1"/>
  <c r="R38" i="1"/>
  <c r="R29" i="7"/>
  <c r="Q42" i="7"/>
  <c r="Q30" i="7" s="1"/>
  <c r="Q35" i="7" s="1"/>
  <c r="L24" i="1"/>
  <c r="L39" i="1" s="1"/>
  <c r="I47" i="1"/>
  <c r="J42" i="1" s="1"/>
  <c r="M21" i="7"/>
  <c r="M14" i="7"/>
  <c r="M19" i="7"/>
  <c r="M25" i="7"/>
  <c r="M20" i="7"/>
  <c r="M12" i="7"/>
  <c r="M18" i="7"/>
  <c r="M26" i="1"/>
  <c r="M44" i="1" s="1"/>
  <c r="M21" i="1"/>
  <c r="M19" i="1"/>
  <c r="M20" i="1"/>
  <c r="M13" i="1"/>
  <c r="M15" i="1"/>
  <c r="M22" i="1"/>
  <c r="M33" i="3"/>
  <c r="M12" i="3"/>
  <c r="M15" i="3" s="1"/>
  <c r="L13" i="7"/>
  <c r="L16" i="7" s="1"/>
  <c r="L27" i="7" s="1"/>
  <c r="L32" i="7" s="1"/>
  <c r="L34" i="7"/>
  <c r="N19" i="3"/>
  <c r="N11" i="3"/>
  <c r="N20" i="3"/>
  <c r="N24" i="3"/>
  <c r="N18" i="3"/>
  <c r="N10" i="7"/>
  <c r="O9" i="3"/>
  <c r="N17" i="3"/>
  <c r="N13" i="3"/>
  <c r="N11" i="1"/>
  <c r="L14" i="1"/>
  <c r="L17" i="1" s="1"/>
  <c r="L37" i="1"/>
  <c r="L23" i="7"/>
  <c r="L36" i="7" s="1"/>
  <c r="M22" i="3"/>
  <c r="M35" i="3" s="1"/>
  <c r="J43" i="1"/>
  <c r="J45" i="1" s="1"/>
  <c r="M26" i="3" l="1"/>
  <c r="M31" i="3" s="1"/>
  <c r="U28" i="3"/>
  <c r="T34" i="3"/>
  <c r="T32" i="1"/>
  <c r="T38" i="1" s="1"/>
  <c r="T33" i="1"/>
  <c r="U29" i="3"/>
  <c r="M23" i="7"/>
  <c r="M36" i="7" s="1"/>
  <c r="R42" i="7"/>
  <c r="R30" i="7" s="1"/>
  <c r="R35" i="7" s="1"/>
  <c r="S29" i="7"/>
  <c r="N22" i="1"/>
  <c r="N13" i="1"/>
  <c r="N15" i="1"/>
  <c r="N21" i="1"/>
  <c r="N26" i="1"/>
  <c r="N44" i="1" s="1"/>
  <c r="N20" i="1"/>
  <c r="N19" i="1"/>
  <c r="N24" i="1" s="1"/>
  <c r="N39" i="1" s="1"/>
  <c r="N33" i="3"/>
  <c r="N12" i="3"/>
  <c r="N15" i="3" s="1"/>
  <c r="M34" i="7"/>
  <c r="M13" i="7"/>
  <c r="M16" i="7" s="1"/>
  <c r="M27" i="7" s="1"/>
  <c r="M32" i="7" s="1"/>
  <c r="O13" i="3"/>
  <c r="P9" i="3"/>
  <c r="O10" i="7"/>
  <c r="O18" i="3"/>
  <c r="O24" i="3"/>
  <c r="O17" i="3"/>
  <c r="O11" i="3"/>
  <c r="O20" i="3"/>
  <c r="O11" i="1"/>
  <c r="O19" i="3"/>
  <c r="N25" i="7"/>
  <c r="N18" i="7"/>
  <c r="N21" i="7"/>
  <c r="N20" i="7"/>
  <c r="N14" i="7"/>
  <c r="N12" i="7"/>
  <c r="N19" i="7"/>
  <c r="M24" i="1"/>
  <c r="M39" i="1" s="1"/>
  <c r="M37" i="1"/>
  <c r="M14" i="1"/>
  <c r="M17" i="1" s="1"/>
  <c r="N22" i="3"/>
  <c r="N35" i="3" s="1"/>
  <c r="J46" i="1"/>
  <c r="J28" i="1" s="1"/>
  <c r="J30" i="1" s="1"/>
  <c r="J35" i="1" s="1"/>
  <c r="N26" i="3" l="1"/>
  <c r="N31" i="3" s="1"/>
  <c r="U33" i="1"/>
  <c r="V29" i="3"/>
  <c r="U32" i="1"/>
  <c r="U38" i="1" s="1"/>
  <c r="V28" i="3"/>
  <c r="U34" i="3"/>
  <c r="N23" i="7"/>
  <c r="N36" i="7" s="1"/>
  <c r="S42" i="7"/>
  <c r="S30" i="7" s="1"/>
  <c r="S35" i="7" s="1"/>
  <c r="T29" i="7"/>
  <c r="O12" i="7"/>
  <c r="O25" i="7"/>
  <c r="O21" i="7"/>
  <c r="O19" i="7"/>
  <c r="O20" i="7"/>
  <c r="O14" i="7"/>
  <c r="O18" i="7"/>
  <c r="Q9" i="3"/>
  <c r="P17" i="3"/>
  <c r="P11" i="3"/>
  <c r="P10" i="7"/>
  <c r="P18" i="3"/>
  <c r="P20" i="3"/>
  <c r="P24" i="3"/>
  <c r="P11" i="1"/>
  <c r="P13" i="3"/>
  <c r="P19" i="3"/>
  <c r="N34" i="7"/>
  <c r="N13" i="7"/>
  <c r="N16" i="7" s="1"/>
  <c r="N27" i="7" s="1"/>
  <c r="N32" i="7" s="1"/>
  <c r="J47" i="1"/>
  <c r="K42" i="1" s="1"/>
  <c r="K43" i="1" s="1"/>
  <c r="K45" i="1" s="1"/>
  <c r="O33" i="3"/>
  <c r="O12" i="3"/>
  <c r="O15" i="3" s="1"/>
  <c r="O22" i="3"/>
  <c r="O35" i="3" s="1"/>
  <c r="N14" i="1"/>
  <c r="N17" i="1" s="1"/>
  <c r="N37" i="1"/>
  <c r="O20" i="1"/>
  <c r="O26" i="1"/>
  <c r="O44" i="1" s="1"/>
  <c r="O13" i="1"/>
  <c r="O19" i="1"/>
  <c r="O22" i="1"/>
  <c r="O15" i="1"/>
  <c r="O21" i="1"/>
  <c r="V33" i="1" l="1"/>
  <c r="W29" i="3"/>
  <c r="P22" i="3"/>
  <c r="P35" i="3" s="1"/>
  <c r="W28" i="3"/>
  <c r="V32" i="1"/>
  <c r="V38" i="1" s="1"/>
  <c r="V34" i="3"/>
  <c r="T42" i="7"/>
  <c r="T30" i="7" s="1"/>
  <c r="T35" i="7" s="1"/>
  <c r="U29" i="7"/>
  <c r="O23" i="7"/>
  <c r="O36" i="7" s="1"/>
  <c r="P26" i="1"/>
  <c r="P44" i="1" s="1"/>
  <c r="P13" i="1"/>
  <c r="P15" i="1"/>
  <c r="P21" i="1"/>
  <c r="P19" i="1"/>
  <c r="P22" i="1"/>
  <c r="P20" i="1"/>
  <c r="O34" i="7"/>
  <c r="O13" i="7"/>
  <c r="O16" i="7" s="1"/>
  <c r="O27" i="7" s="1"/>
  <c r="O32" i="7" s="1"/>
  <c r="O26" i="3"/>
  <c r="O31" i="3" s="1"/>
  <c r="P20" i="7"/>
  <c r="P21" i="7"/>
  <c r="P14" i="7"/>
  <c r="P25" i="7"/>
  <c r="P18" i="7"/>
  <c r="P12" i="7"/>
  <c r="P19" i="7"/>
  <c r="O24" i="1"/>
  <c r="O39" i="1" s="1"/>
  <c r="Q19" i="3"/>
  <c r="Q13" i="3"/>
  <c r="Q20" i="3"/>
  <c r="Q11" i="1"/>
  <c r="Q24" i="3"/>
  <c r="Q11" i="3"/>
  <c r="Q18" i="3"/>
  <c r="Q17" i="3"/>
  <c r="R9" i="3"/>
  <c r="Q10" i="7"/>
  <c r="O14" i="1"/>
  <c r="O17" i="1" s="1"/>
  <c r="O37" i="1"/>
  <c r="P12" i="3"/>
  <c r="P15" i="3" s="1"/>
  <c r="P26" i="3" s="1"/>
  <c r="P31" i="3" s="1"/>
  <c r="P33" i="3"/>
  <c r="K46" i="1"/>
  <c r="K28" i="1" s="1"/>
  <c r="K30" i="1" s="1"/>
  <c r="K35" i="1" s="1"/>
  <c r="W32" i="1" l="1"/>
  <c r="W34" i="3"/>
  <c r="X28" i="3"/>
  <c r="W33" i="1"/>
  <c r="X29" i="3"/>
  <c r="P23" i="7"/>
  <c r="P36" i="7" s="1"/>
  <c r="U42" i="7"/>
  <c r="U30" i="7" s="1"/>
  <c r="U35" i="7"/>
  <c r="V29" i="7"/>
  <c r="Q12" i="3"/>
  <c r="Q15" i="3" s="1"/>
  <c r="Q33" i="3"/>
  <c r="Q20" i="1"/>
  <c r="Q21" i="1"/>
  <c r="Q22" i="1"/>
  <c r="Q26" i="1"/>
  <c r="Q44" i="1" s="1"/>
  <c r="Q19" i="1"/>
  <c r="Q24" i="1" s="1"/>
  <c r="Q39" i="1" s="1"/>
  <c r="Q13" i="1"/>
  <c r="Q15" i="1"/>
  <c r="P13" i="7"/>
  <c r="P16" i="7" s="1"/>
  <c r="P27" i="7" s="1"/>
  <c r="P32" i="7" s="1"/>
  <c r="P34" i="7"/>
  <c r="Q19" i="7"/>
  <c r="Q21" i="7"/>
  <c r="Q20" i="7"/>
  <c r="Q18" i="7"/>
  <c r="Q14" i="7"/>
  <c r="Q25" i="7"/>
  <c r="Q12" i="7"/>
  <c r="R19" i="3"/>
  <c r="R11" i="1"/>
  <c r="S9" i="3"/>
  <c r="R20" i="3"/>
  <c r="R10" i="7"/>
  <c r="R18" i="3"/>
  <c r="R24" i="3"/>
  <c r="R17" i="3"/>
  <c r="R13" i="3"/>
  <c r="R11" i="3"/>
  <c r="P24" i="1"/>
  <c r="P39" i="1" s="1"/>
  <c r="Q22" i="3"/>
  <c r="Q35" i="3" s="1"/>
  <c r="P37" i="1"/>
  <c r="P14" i="1"/>
  <c r="P17" i="1" s="1"/>
  <c r="K47" i="1"/>
  <c r="L42" i="1" s="1"/>
  <c r="Y28" i="3" l="1"/>
  <c r="X32" i="1"/>
  <c r="X38" i="1" s="1"/>
  <c r="X34" i="3"/>
  <c r="Q26" i="3"/>
  <c r="Q31" i="3" s="1"/>
  <c r="X33" i="1"/>
  <c r="Y29" i="3"/>
  <c r="W38" i="1"/>
  <c r="Q23" i="7"/>
  <c r="Q36" i="7" s="1"/>
  <c r="V42" i="7"/>
  <c r="V30" i="7" s="1"/>
  <c r="V35" i="7"/>
  <c r="W29" i="7"/>
  <c r="R25" i="7"/>
  <c r="R14" i="7"/>
  <c r="R12" i="7"/>
  <c r="R20" i="7"/>
  <c r="R21" i="7"/>
  <c r="R18" i="7"/>
  <c r="R19" i="7"/>
  <c r="S20" i="3"/>
  <c r="S17" i="3"/>
  <c r="S10" i="7"/>
  <c r="S19" i="3"/>
  <c r="S11" i="1"/>
  <c r="T9" i="3"/>
  <c r="S11" i="3"/>
  <c r="S18" i="3"/>
  <c r="S13" i="3"/>
  <c r="S24" i="3"/>
  <c r="R22" i="3"/>
  <c r="R35" i="3" s="1"/>
  <c r="Q34" i="7"/>
  <c r="Q13" i="7"/>
  <c r="Q16" i="7" s="1"/>
  <c r="R19" i="1"/>
  <c r="R15" i="1"/>
  <c r="R26" i="1"/>
  <c r="R44" i="1" s="1"/>
  <c r="R20" i="1"/>
  <c r="R22" i="1"/>
  <c r="R13" i="1"/>
  <c r="R21" i="1"/>
  <c r="R12" i="3"/>
  <c r="R15" i="3" s="1"/>
  <c r="R26" i="3" s="1"/>
  <c r="R31" i="3" s="1"/>
  <c r="R33" i="3"/>
  <c r="Q37" i="1"/>
  <c r="Q14" i="1"/>
  <c r="Q17" i="1" s="1"/>
  <c r="L43" i="1"/>
  <c r="L45" i="1" s="1"/>
  <c r="Q27" i="7" l="1"/>
  <c r="Q32" i="7" s="1"/>
  <c r="Y33" i="1"/>
  <c r="Z29" i="3"/>
  <c r="Y32" i="1"/>
  <c r="Y38" i="1" s="1"/>
  <c r="Z28" i="3"/>
  <c r="Y34" i="3"/>
  <c r="W42" i="7"/>
  <c r="W30" i="7" s="1"/>
  <c r="W35" i="7" s="1"/>
  <c r="X29" i="7"/>
  <c r="S12" i="3"/>
  <c r="S33" i="3"/>
  <c r="S15" i="3"/>
  <c r="R23" i="7"/>
  <c r="R36" i="7" s="1"/>
  <c r="S20" i="1"/>
  <c r="S26" i="1"/>
  <c r="S44" i="1" s="1"/>
  <c r="S22" i="1"/>
  <c r="S19" i="1"/>
  <c r="S24" i="1" s="1"/>
  <c r="S39" i="1" s="1"/>
  <c r="S15" i="1"/>
  <c r="S13" i="1"/>
  <c r="S21" i="1"/>
  <c r="R34" i="7"/>
  <c r="R13" i="7"/>
  <c r="R16" i="7" s="1"/>
  <c r="U9" i="3"/>
  <c r="T24" i="3"/>
  <c r="T20" i="3"/>
  <c r="T18" i="3"/>
  <c r="T10" i="7"/>
  <c r="T11" i="1"/>
  <c r="T11" i="3"/>
  <c r="T17" i="3"/>
  <c r="T13" i="3"/>
  <c r="T19" i="3"/>
  <c r="R37" i="1"/>
  <c r="R14" i="1"/>
  <c r="R17" i="1" s="1"/>
  <c r="S20" i="7"/>
  <c r="S12" i="7"/>
  <c r="S18" i="7"/>
  <c r="S25" i="7"/>
  <c r="S21" i="7"/>
  <c r="S19" i="7"/>
  <c r="S14" i="7"/>
  <c r="R24" i="1"/>
  <c r="R39" i="1" s="1"/>
  <c r="S22" i="3"/>
  <c r="S35" i="3" s="1"/>
  <c r="L46" i="1"/>
  <c r="L28" i="1" s="1"/>
  <c r="L30" i="1" s="1"/>
  <c r="L35" i="1" s="1"/>
  <c r="L47" i="1"/>
  <c r="M42" i="1" s="1"/>
  <c r="S26" i="3" l="1"/>
  <c r="S31" i="3" s="1"/>
  <c r="Z33" i="1"/>
  <c r="AA29" i="3"/>
  <c r="AA33" i="1" s="1"/>
  <c r="Z32" i="1"/>
  <c r="Z38" i="1" s="1"/>
  <c r="AA28" i="3"/>
  <c r="Z34" i="3"/>
  <c r="X42" i="7"/>
  <c r="X30" i="7" s="1"/>
  <c r="X35" i="7" s="1"/>
  <c r="Y29" i="7"/>
  <c r="U20" i="3"/>
  <c r="U11" i="1"/>
  <c r="U11" i="3"/>
  <c r="U19" i="3"/>
  <c r="U13" i="3"/>
  <c r="U17" i="3"/>
  <c r="U24" i="3"/>
  <c r="V9" i="3"/>
  <c r="U18" i="3"/>
  <c r="U10" i="7"/>
  <c r="T22" i="3"/>
  <c r="T35" i="3" s="1"/>
  <c r="R27" i="7"/>
  <c r="R32" i="7" s="1"/>
  <c r="S23" i="7"/>
  <c r="S36" i="7" s="1"/>
  <c r="S13" i="7"/>
  <c r="S16" i="7"/>
  <c r="S34" i="7"/>
  <c r="T20" i="7"/>
  <c r="T18" i="7"/>
  <c r="T12" i="7"/>
  <c r="T14" i="7"/>
  <c r="T21" i="7"/>
  <c r="T25" i="7"/>
  <c r="T19" i="7"/>
  <c r="S37" i="1"/>
  <c r="S14" i="1"/>
  <c r="S17" i="1" s="1"/>
  <c r="T33" i="3"/>
  <c r="T12" i="3"/>
  <c r="T15" i="3" s="1"/>
  <c r="T26" i="3" s="1"/>
  <c r="T31" i="3" s="1"/>
  <c r="T22" i="1"/>
  <c r="T15" i="1"/>
  <c r="T21" i="1"/>
  <c r="T26" i="1"/>
  <c r="T44" i="1" s="1"/>
  <c r="T13" i="1"/>
  <c r="T19" i="1"/>
  <c r="T20" i="1"/>
  <c r="M43" i="1"/>
  <c r="M45" i="1" s="1"/>
  <c r="AA32" i="1" l="1"/>
  <c r="AA38" i="1" s="1"/>
  <c r="AA34" i="3"/>
  <c r="S27" i="7"/>
  <c r="S32" i="7" s="1"/>
  <c r="Z29" i="7"/>
  <c r="Y42" i="7"/>
  <c r="Y30" i="7" s="1"/>
  <c r="Y35" i="7" s="1"/>
  <c r="U22" i="3"/>
  <c r="U35" i="3" s="1"/>
  <c r="T14" i="1"/>
  <c r="T17" i="1" s="1"/>
  <c r="T37" i="1"/>
  <c r="T13" i="7"/>
  <c r="T16" i="7" s="1"/>
  <c r="T34" i="7"/>
  <c r="T23" i="7"/>
  <c r="T36" i="7" s="1"/>
  <c r="U20" i="7"/>
  <c r="U14" i="7"/>
  <c r="U18" i="7"/>
  <c r="U12" i="7"/>
  <c r="U25" i="7"/>
  <c r="U21" i="7"/>
  <c r="U19" i="7"/>
  <c r="U19" i="1"/>
  <c r="U26" i="1"/>
  <c r="U44" i="1" s="1"/>
  <c r="U15" i="1"/>
  <c r="U21" i="1"/>
  <c r="U20" i="1"/>
  <c r="U22" i="1"/>
  <c r="U13" i="1"/>
  <c r="W9" i="3"/>
  <c r="V11" i="3"/>
  <c r="V11" i="1"/>
  <c r="V19" i="3"/>
  <c r="V24" i="3"/>
  <c r="V13" i="3"/>
  <c r="V20" i="3"/>
  <c r="V18" i="3"/>
  <c r="V10" i="7"/>
  <c r="V17" i="3"/>
  <c r="U15" i="3"/>
  <c r="U26" i="3" s="1"/>
  <c r="U31" i="3" s="1"/>
  <c r="U12" i="3"/>
  <c r="U33" i="3"/>
  <c r="T24" i="1"/>
  <c r="T39" i="1" s="1"/>
  <c r="M46" i="1"/>
  <c r="M28" i="1" s="1"/>
  <c r="M30" i="1" s="1"/>
  <c r="M35" i="1" s="1"/>
  <c r="V22" i="3" l="1"/>
  <c r="V35" i="3" s="1"/>
  <c r="U24" i="1"/>
  <c r="U39" i="1" s="1"/>
  <c r="Z42" i="7"/>
  <c r="Z30" i="7" s="1"/>
  <c r="Z35" i="7"/>
  <c r="AA29" i="7"/>
  <c r="T27" i="7"/>
  <c r="T32" i="7" s="1"/>
  <c r="V25" i="7"/>
  <c r="V14" i="7"/>
  <c r="V19" i="7"/>
  <c r="V12" i="7"/>
  <c r="V20" i="7"/>
  <c r="V21" i="7"/>
  <c r="V18" i="7"/>
  <c r="U14" i="1"/>
  <c r="U17" i="1" s="1"/>
  <c r="U37" i="1"/>
  <c r="W20" i="3"/>
  <c r="W18" i="3"/>
  <c r="W19" i="3"/>
  <c r="W11" i="1"/>
  <c r="W24" i="3"/>
  <c r="W10" i="7"/>
  <c r="W13" i="3"/>
  <c r="W11" i="3"/>
  <c r="X9" i="3"/>
  <c r="W17" i="3"/>
  <c r="U13" i="7"/>
  <c r="U16" i="7" s="1"/>
  <c r="U34" i="7"/>
  <c r="U23" i="7"/>
  <c r="U36" i="7" s="1"/>
  <c r="V33" i="3"/>
  <c r="V12" i="3"/>
  <c r="V15" i="3" s="1"/>
  <c r="V26" i="3" s="1"/>
  <c r="V31" i="3" s="1"/>
  <c r="V13" i="1"/>
  <c r="V21" i="1"/>
  <c r="V19" i="1"/>
  <c r="V26" i="1"/>
  <c r="V44" i="1" s="1"/>
  <c r="V22" i="1"/>
  <c r="V15" i="1"/>
  <c r="V20" i="1"/>
  <c r="M47" i="1"/>
  <c r="N42" i="1" s="1"/>
  <c r="W22" i="3" l="1"/>
  <c r="W35" i="3" s="1"/>
  <c r="V23" i="7"/>
  <c r="V36" i="7" s="1"/>
  <c r="AA42" i="7"/>
  <c r="AA30" i="7" s="1"/>
  <c r="AA35" i="7" s="1"/>
  <c r="W12" i="7"/>
  <c r="W21" i="7"/>
  <c r="W18" i="7"/>
  <c r="W25" i="7"/>
  <c r="W14" i="7"/>
  <c r="W20" i="7"/>
  <c r="W19" i="7"/>
  <c r="W20" i="1"/>
  <c r="W22" i="1"/>
  <c r="W26" i="1"/>
  <c r="W44" i="1" s="1"/>
  <c r="W21" i="1"/>
  <c r="W13" i="1"/>
  <c r="W19" i="1"/>
  <c r="W15" i="1"/>
  <c r="V24" i="1"/>
  <c r="V39" i="1" s="1"/>
  <c r="U27" i="7"/>
  <c r="U32" i="7" s="1"/>
  <c r="Y9" i="3"/>
  <c r="X11" i="3"/>
  <c r="X19" i="3"/>
  <c r="X20" i="3"/>
  <c r="X24" i="3"/>
  <c r="X11" i="1"/>
  <c r="X10" i="7"/>
  <c r="X17" i="3"/>
  <c r="X22" i="3" s="1"/>
  <c r="X35" i="3" s="1"/>
  <c r="X18" i="3"/>
  <c r="X13" i="3"/>
  <c r="W12" i="3"/>
  <c r="W15" i="3" s="1"/>
  <c r="W26" i="3" s="1"/>
  <c r="W31" i="3" s="1"/>
  <c r="W33" i="3"/>
  <c r="V34" i="7"/>
  <c r="V13" i="7"/>
  <c r="V16" i="7" s="1"/>
  <c r="V27" i="7" s="1"/>
  <c r="V32" i="7" s="1"/>
  <c r="V37" i="1"/>
  <c r="V14" i="1"/>
  <c r="V17" i="1" s="1"/>
  <c r="N43" i="1"/>
  <c r="N45" i="1"/>
  <c r="X21" i="1" l="1"/>
  <c r="X26" i="1"/>
  <c r="X44" i="1" s="1"/>
  <c r="X20" i="1"/>
  <c r="X19" i="1"/>
  <c r="X13" i="1"/>
  <c r="X15" i="1"/>
  <c r="X22" i="1"/>
  <c r="W24" i="1"/>
  <c r="W39" i="1" s="1"/>
  <c r="W23" i="7"/>
  <c r="W36" i="7" s="1"/>
  <c r="W14" i="1"/>
  <c r="W17" i="1" s="1"/>
  <c r="W37" i="1"/>
  <c r="X15" i="3"/>
  <c r="X26" i="3" s="1"/>
  <c r="X31" i="3" s="1"/>
  <c r="X12" i="3"/>
  <c r="X33" i="3"/>
  <c r="X25" i="7"/>
  <c r="X12" i="7"/>
  <c r="X18" i="7"/>
  <c r="X19" i="7"/>
  <c r="X14" i="7"/>
  <c r="X21" i="7"/>
  <c r="X20" i="7"/>
  <c r="Y13" i="3"/>
  <c r="Y24" i="3"/>
  <c r="Y11" i="1"/>
  <c r="Y17" i="3"/>
  <c r="Y11" i="3"/>
  <c r="Y20" i="3"/>
  <c r="Y19" i="3"/>
  <c r="Y10" i="7"/>
  <c r="Z9" i="3"/>
  <c r="Y18" i="3"/>
  <c r="W13" i="7"/>
  <c r="W16" i="7" s="1"/>
  <c r="W27" i="7" s="1"/>
  <c r="W32" i="7" s="1"/>
  <c r="W34" i="7"/>
  <c r="N46" i="1"/>
  <c r="N28" i="1" s="1"/>
  <c r="N30" i="1" s="1"/>
  <c r="N35" i="1" s="1"/>
  <c r="Y26" i="1" l="1"/>
  <c r="Y44" i="1" s="1"/>
  <c r="Y22" i="1"/>
  <c r="Y19" i="1"/>
  <c r="Y20" i="1"/>
  <c r="Y21" i="1"/>
  <c r="Y13" i="1"/>
  <c r="Y15" i="1"/>
  <c r="Z13" i="3"/>
  <c r="Z20" i="3"/>
  <c r="Z18" i="3"/>
  <c r="Z17" i="3"/>
  <c r="Z22" i="3" s="1"/>
  <c r="Z11" i="1"/>
  <c r="Z11" i="3"/>
  <c r="Z24" i="3"/>
  <c r="AA9" i="3"/>
  <c r="Z10" i="7"/>
  <c r="Z19" i="3"/>
  <c r="Y25" i="7"/>
  <c r="Y19" i="7"/>
  <c r="Y14" i="7"/>
  <c r="Y18" i="7"/>
  <c r="Y21" i="7"/>
  <c r="Y20" i="7"/>
  <c r="Y12" i="7"/>
  <c r="X37" i="1"/>
  <c r="X14" i="1"/>
  <c r="X17" i="1"/>
  <c r="X24" i="1"/>
  <c r="X39" i="1" s="1"/>
  <c r="Y33" i="3"/>
  <c r="Y12" i="3"/>
  <c r="Y15" i="3" s="1"/>
  <c r="X34" i="7"/>
  <c r="X13" i="7"/>
  <c r="X16" i="7" s="1"/>
  <c r="Y22" i="3"/>
  <c r="Y35" i="3" s="1"/>
  <c r="X23" i="7"/>
  <c r="X36" i="7" s="1"/>
  <c r="N47" i="1"/>
  <c r="O42" i="1" s="1"/>
  <c r="X27" i="7" l="1"/>
  <c r="X32" i="7" s="1"/>
  <c r="Y26" i="3"/>
  <c r="Y31" i="3" s="1"/>
  <c r="Z20" i="7"/>
  <c r="Z12" i="7"/>
  <c r="Z19" i="7"/>
  <c r="Z25" i="7"/>
  <c r="Z14" i="7"/>
  <c r="Z18" i="7"/>
  <c r="Z21" i="7"/>
  <c r="Y23" i="7"/>
  <c r="Y36" i="7" s="1"/>
  <c r="Z33" i="3"/>
  <c r="Z12" i="3"/>
  <c r="Z15" i="3" s="1"/>
  <c r="Z26" i="3" s="1"/>
  <c r="Z31" i="3" s="1"/>
  <c r="Z35" i="3" s="1"/>
  <c r="Y24" i="1"/>
  <c r="Y39" i="1" s="1"/>
  <c r="Y34" i="7"/>
  <c r="Y13" i="7"/>
  <c r="Y16" i="7" s="1"/>
  <c r="AA11" i="1"/>
  <c r="AA20" i="3"/>
  <c r="AA18" i="3"/>
  <c r="AA11" i="3"/>
  <c r="AA17" i="3"/>
  <c r="AA19" i="3"/>
  <c r="AA24" i="3"/>
  <c r="AA10" i="7"/>
  <c r="AA13" i="3"/>
  <c r="Y37" i="1"/>
  <c r="Y14" i="1"/>
  <c r="Y17" i="1" s="1"/>
  <c r="Z13" i="1"/>
  <c r="Z21" i="1"/>
  <c r="Z19" i="1"/>
  <c r="Z26" i="1"/>
  <c r="Z44" i="1" s="1"/>
  <c r="Z20" i="1"/>
  <c r="Z15" i="1"/>
  <c r="Z22" i="1"/>
  <c r="O43" i="1"/>
  <c r="O45" i="1" s="1"/>
  <c r="AA21" i="1" l="1"/>
  <c r="AA26" i="1"/>
  <c r="AA44" i="1" s="1"/>
  <c r="AA22" i="1"/>
  <c r="AA19" i="1"/>
  <c r="AA15" i="1"/>
  <c r="AA13" i="1"/>
  <c r="AA20" i="1"/>
  <c r="AA21" i="7"/>
  <c r="AA20" i="7"/>
  <c r="AA12" i="7"/>
  <c r="AA19" i="7"/>
  <c r="AA14" i="7"/>
  <c r="AA18" i="7"/>
  <c r="AA25" i="7"/>
  <c r="Y27" i="7"/>
  <c r="Y32" i="7" s="1"/>
  <c r="Z24" i="1"/>
  <c r="Z37" i="1"/>
  <c r="Z14" i="1"/>
  <c r="Z17" i="1" s="1"/>
  <c r="AA12" i="3"/>
  <c r="AA15" i="3" s="1"/>
  <c r="AA33" i="3"/>
  <c r="Z13" i="7"/>
  <c r="Z16" i="7" s="1"/>
  <c r="Z34" i="7"/>
  <c r="Z23" i="7"/>
  <c r="AA22" i="3"/>
  <c r="O46" i="1"/>
  <c r="O28" i="1" s="1"/>
  <c r="O30" i="1" s="1"/>
  <c r="O35" i="1" s="1"/>
  <c r="AA26" i="3" l="1"/>
  <c r="AA31" i="3" s="1"/>
  <c r="AA35" i="3" s="1"/>
  <c r="Z27" i="7"/>
  <c r="Z32" i="7" s="1"/>
  <c r="Z36" i="7" s="1"/>
  <c r="AA37" i="1"/>
  <c r="AA14" i="1"/>
  <c r="AA17" i="1" s="1"/>
  <c r="AA23" i="7"/>
  <c r="AA34" i="7"/>
  <c r="AA13" i="7"/>
  <c r="AA16" i="7" s="1"/>
  <c r="AA24" i="1"/>
  <c r="O47" i="1"/>
  <c r="P42" i="1" s="1"/>
  <c r="AA27" i="7" l="1"/>
  <c r="AA32" i="7" s="1"/>
  <c r="AA36" i="7" s="1"/>
  <c r="P43" i="1"/>
  <c r="P45" i="1" s="1"/>
  <c r="P46" i="1" l="1"/>
  <c r="P28" i="1" s="1"/>
  <c r="P30" i="1" s="1"/>
  <c r="P35" i="1" s="1"/>
  <c r="P47" i="1" l="1"/>
  <c r="Q42" i="1" s="1"/>
  <c r="Q43" i="1" l="1"/>
  <c r="Q45" i="1"/>
  <c r="Q46" i="1" l="1"/>
  <c r="Q28" i="1" s="1"/>
  <c r="Q30" i="1" s="1"/>
  <c r="Q35" i="1" s="1"/>
  <c r="Q47" i="1" l="1"/>
  <c r="R42" i="1" s="1"/>
  <c r="R43" i="1" s="1"/>
  <c r="R45" i="1" s="1"/>
  <c r="R46" i="1" l="1"/>
  <c r="R28" i="1" s="1"/>
  <c r="R30" i="1" s="1"/>
  <c r="R35" i="1" s="1"/>
  <c r="R47" i="1" l="1"/>
  <c r="S42" i="1" s="1"/>
  <c r="S43" i="1" l="1"/>
  <c r="S45" i="1" s="1"/>
  <c r="S46" i="1" l="1"/>
  <c r="S28" i="1" s="1"/>
  <c r="S30" i="1" s="1"/>
  <c r="S35" i="1" s="1"/>
  <c r="S47" i="1" l="1"/>
  <c r="T42" i="1" s="1"/>
  <c r="T43" i="1" s="1"/>
  <c r="T45" i="1" l="1"/>
  <c r="T46" i="1"/>
  <c r="T28" i="1" s="1"/>
  <c r="T30" i="1" s="1"/>
  <c r="T35" i="1" s="1"/>
  <c r="T47" i="1" l="1"/>
  <c r="U42" i="1" s="1"/>
  <c r="U43" i="1" s="1"/>
  <c r="U45" i="1" l="1"/>
  <c r="U46" i="1" s="1"/>
  <c r="U28" i="1" s="1"/>
  <c r="U30" i="1" s="1"/>
  <c r="U35" i="1" s="1"/>
  <c r="U47" i="1" l="1"/>
  <c r="V42" i="1" s="1"/>
  <c r="V43" i="1"/>
  <c r="V45" i="1" s="1"/>
  <c r="V46" i="1" l="1"/>
  <c r="V28" i="1" s="1"/>
  <c r="V30" i="1" s="1"/>
  <c r="V35" i="1" s="1"/>
  <c r="V47" i="1" l="1"/>
  <c r="W42" i="1" s="1"/>
  <c r="W43" i="1" l="1"/>
  <c r="W45" i="1" s="1"/>
  <c r="W46" i="1" l="1"/>
  <c r="W28" i="1" s="1"/>
  <c r="W30" i="1" s="1"/>
  <c r="W35" i="1" s="1"/>
  <c r="W47" i="1"/>
  <c r="X42" i="1" s="1"/>
  <c r="X43" i="1" l="1"/>
  <c r="X45" i="1" s="1"/>
  <c r="X46" i="1" l="1"/>
  <c r="X28" i="1" s="1"/>
  <c r="X30" i="1" s="1"/>
  <c r="X35" i="1" s="1"/>
  <c r="X47" i="1" l="1"/>
  <c r="Y42" i="1" s="1"/>
  <c r="Y43" i="1" l="1"/>
  <c r="Y45" i="1" s="1"/>
  <c r="Y46" i="1" l="1"/>
  <c r="Y28" i="1" s="1"/>
  <c r="Y30" i="1" s="1"/>
  <c r="Y35" i="1" s="1"/>
  <c r="Y47" i="1" l="1"/>
  <c r="Z42" i="1" s="1"/>
  <c r="Z43" i="1" l="1"/>
  <c r="Z45" i="1"/>
  <c r="Z46" i="1" l="1"/>
  <c r="Z28" i="1" s="1"/>
  <c r="Z30" i="1" s="1"/>
  <c r="Z35" i="1" s="1"/>
  <c r="Z39" i="1" s="1"/>
  <c r="Z47" i="1" l="1"/>
  <c r="AA42" i="1" s="1"/>
  <c r="AA43" i="1" s="1"/>
  <c r="AA45" i="1" l="1"/>
  <c r="AA46" i="1" s="1"/>
  <c r="AA28" i="1" s="1"/>
  <c r="AA30" i="1" s="1"/>
  <c r="AA35" i="1" s="1"/>
  <c r="AA39" i="1" s="1"/>
  <c r="AA47" i="1" l="1"/>
</calcChain>
</file>

<file path=xl/comments1.xml><?xml version="1.0" encoding="utf-8"?>
<comments xmlns="http://schemas.openxmlformats.org/spreadsheetml/2006/main">
  <authors>
    <author>Charlie Wilkins</author>
  </authors>
  <commentList>
    <comment ref="A15" authorId="0" shapeId="0">
      <text>
        <r>
          <rPr>
            <b/>
            <sz val="9"/>
            <color indexed="81"/>
            <rFont val="Tahoma"/>
            <family val="2"/>
          </rPr>
          <t xml:space="preserve">FHA Project #: </t>
        </r>
        <r>
          <rPr>
            <sz val="9"/>
            <color indexed="81"/>
            <rFont val="Tahoma"/>
            <family val="2"/>
          </rPr>
          <t xml:space="preserve">For FHA-insured or HUD-Held loans, this will be a 9-digit number in the form 123-xx-6789 where 123 indicates the HUD field office, xx indicates the type of loan (for example, 44 or 45 indicates a Section 236 loan) and 6789 is a sequential number assigned when the loan was originated.
For HFA Section 236 loans, this will be "NI" followed by a number assigned when the Section 236 loan was originated.
</t>
        </r>
      </text>
    </comment>
    <comment ref="A16" authorId="0" shapeId="0">
      <text>
        <r>
          <rPr>
            <b/>
            <sz val="9"/>
            <color indexed="81"/>
            <rFont val="Tahoma"/>
            <family val="2"/>
          </rPr>
          <t xml:space="preserve">Property Type: </t>
        </r>
        <r>
          <rPr>
            <sz val="9"/>
            <color indexed="81"/>
            <rFont val="Tahoma"/>
            <family val="2"/>
          </rPr>
          <t xml:space="preserve">The Roadmap Template is designed for four types of properties:
</t>
        </r>
        <r>
          <rPr>
            <b/>
            <sz val="9"/>
            <color indexed="81"/>
            <rFont val="Tahoma"/>
            <family val="2"/>
          </rPr>
          <t>Section 236:</t>
        </r>
        <r>
          <rPr>
            <sz val="9"/>
            <color indexed="81"/>
            <rFont val="Tahoma"/>
            <family val="2"/>
          </rPr>
          <t xml:space="preserve"> The property has Section 236 Interest Reduction payments.  The Section 236 loan might be from an HFA, might be FHA-insured, or might be HUD-Held (formerly insured).
</t>
        </r>
        <r>
          <rPr>
            <b/>
            <sz val="9"/>
            <color indexed="81"/>
            <rFont val="Tahoma"/>
            <family val="2"/>
          </rPr>
          <t xml:space="preserve">Section 202 (Pre-1974): </t>
        </r>
        <r>
          <rPr>
            <sz val="9"/>
            <color indexed="81"/>
            <rFont val="Tahoma"/>
            <family val="2"/>
          </rPr>
          <t xml:space="preserve">Typical pre-1974 Section 202 properties had direct loans from HUD, usually with 3.0% interest rates, and typically had less than 100% of units with rental assistance.  Rental assistance was originally under the Rent Supplement program but may have been converted to Section 8.
</t>
        </r>
        <r>
          <rPr>
            <b/>
            <sz val="9"/>
            <color indexed="81"/>
            <rFont val="Tahoma"/>
            <family val="2"/>
          </rPr>
          <t>Section 202 (1974-1991):</t>
        </r>
        <r>
          <rPr>
            <sz val="9"/>
            <color indexed="81"/>
            <rFont val="Tahoma"/>
            <family val="2"/>
          </rPr>
          <t xml:space="preserve"> Between 1974 and 1991, Section 202 properties had direct loans from HUD, typically at market interest rates, and typically had project-based Section 8 for 100% of the units.  Some properties were for elderly only, some were primarily for elderly with some units for persons with disabilities, and some were exclusively for persons with disabilities.
</t>
        </r>
        <r>
          <rPr>
            <b/>
            <sz val="9"/>
            <color indexed="81"/>
            <rFont val="Tahoma"/>
            <family val="2"/>
          </rPr>
          <t>Other.</t>
        </r>
        <r>
          <rPr>
            <sz val="9"/>
            <color indexed="81"/>
            <rFont val="Tahoma"/>
            <family val="2"/>
          </rPr>
          <t xml:space="preserve"> Affordable rental housing with Section 8 rental assistance, and without either Section 202 or Section 236 financing.
</t>
        </r>
        <r>
          <rPr>
            <b/>
            <sz val="9"/>
            <color indexed="81"/>
            <rFont val="Tahoma"/>
            <family val="2"/>
          </rPr>
          <t>Note:</t>
        </r>
        <r>
          <rPr>
            <sz val="9"/>
            <color indexed="81"/>
            <rFont val="Tahoma"/>
            <family val="2"/>
          </rPr>
          <t xml:space="preserve"> This workbook is </t>
        </r>
        <r>
          <rPr>
            <u/>
            <sz val="9"/>
            <color indexed="81"/>
            <rFont val="Tahoma"/>
            <family val="2"/>
          </rPr>
          <t>not</t>
        </r>
        <r>
          <rPr>
            <sz val="9"/>
            <color indexed="81"/>
            <rFont val="Tahoma"/>
            <family val="2"/>
          </rPr>
          <t xml:space="preserve"> designed for post-1991 Section 202 properties or for Section 811 properties.  These properties have "capital grant" financing instead of direct loans from HUD.
</t>
        </r>
      </text>
    </comment>
    <comment ref="A19" authorId="0" shapeId="0">
      <text>
        <r>
          <rPr>
            <b/>
            <sz val="9"/>
            <color indexed="81"/>
            <rFont val="Tahoma"/>
            <family val="2"/>
          </rPr>
          <t>Other Project Based:</t>
        </r>
        <r>
          <rPr>
            <sz val="9"/>
            <color indexed="81"/>
            <rFont val="Tahoma"/>
            <family val="2"/>
          </rPr>
          <t xml:space="preserve"> Units under a project based rental assistance contract that is not a Section 8 contract, such as RAP, Rent Supplement, or a State rental assistance program.  
</t>
        </r>
        <r>
          <rPr>
            <b/>
            <sz val="9"/>
            <color indexed="81"/>
            <rFont val="Tahoma"/>
            <family val="2"/>
          </rPr>
          <t xml:space="preserve">
No Rental Assistance: </t>
        </r>
        <r>
          <rPr>
            <sz val="9"/>
            <color indexed="81"/>
            <rFont val="Tahoma"/>
            <family val="2"/>
          </rPr>
          <t>A revenue unit (that is, a unit that is offered for rent) that does not have any rental assistance.</t>
        </r>
        <r>
          <rPr>
            <b/>
            <sz val="9"/>
            <color indexed="81"/>
            <rFont val="Tahoma"/>
            <family val="2"/>
          </rPr>
          <t xml:space="preserve">
Non Revenue Units: </t>
        </r>
        <r>
          <rPr>
            <sz val="9"/>
            <color indexed="81"/>
            <rFont val="Tahoma"/>
            <family val="2"/>
          </rPr>
          <t xml:space="preserve">Units that are not offered for rent.  These may include, for example, a manager's unit, a unit used as an office, a unit used for storage, or a unit used as a maintenance shop.
</t>
        </r>
      </text>
    </comment>
    <comment ref="A27" authorId="0" shapeId="0">
      <text>
        <r>
          <rPr>
            <b/>
            <sz val="9"/>
            <color indexed="81"/>
            <rFont val="Tahoma"/>
            <family val="2"/>
          </rPr>
          <t xml:space="preserve">Revenue Units: </t>
        </r>
        <r>
          <rPr>
            <sz val="9"/>
            <color indexed="81"/>
            <rFont val="Tahoma"/>
            <family val="2"/>
          </rPr>
          <t xml:space="preserve">Units that are offered for rent.  </t>
        </r>
      </text>
    </comment>
    <comment ref="A38" authorId="0" shapeId="0">
      <text>
        <r>
          <rPr>
            <b/>
            <sz val="9"/>
            <color indexed="81"/>
            <rFont val="Tahoma"/>
            <family val="2"/>
          </rPr>
          <t xml:space="preserve">Estimated Maturity Date: </t>
        </r>
        <r>
          <rPr>
            <sz val="9"/>
            <color indexed="81"/>
            <rFont val="Tahoma"/>
            <family val="2"/>
          </rPr>
          <t xml:space="preserve">Because many Section 236 loans had unscheduled principal payments, it is common for Section 236 loans to mature earlier than their 480th payment. HUD recommends that you check with your lender to obtain the most accurate information.
  </t>
        </r>
      </text>
    </comment>
    <comment ref="A40" authorId="0" shapeId="0">
      <text>
        <r>
          <rPr>
            <b/>
            <sz val="9"/>
            <color indexed="81"/>
            <rFont val="Tahoma"/>
            <family val="2"/>
          </rPr>
          <t xml:space="preserve">FHA Final Endorsement Date: </t>
        </r>
        <r>
          <rPr>
            <sz val="9"/>
            <color indexed="81"/>
            <rFont val="Tahoma"/>
            <family val="2"/>
          </rPr>
          <t>This is the date, after construction completion, when the final loan amount was determined and when the full amount of FHA mortgage insurance began.  If you don't have this date, you can obtain it from your lender.</t>
        </r>
      </text>
    </comment>
    <comment ref="A44" authorId="0" shapeId="0">
      <text>
        <r>
          <rPr>
            <b/>
            <sz val="9"/>
            <color indexed="81"/>
            <rFont val="Tahoma"/>
            <family val="2"/>
          </rPr>
          <t xml:space="preserve">Current Loan Balance: </t>
        </r>
        <r>
          <rPr>
            <sz val="9"/>
            <color indexed="81"/>
            <rFont val="Tahoma"/>
            <family val="2"/>
          </rPr>
          <t xml:space="preserve">Obtain this from your lender.  
  </t>
        </r>
      </text>
    </comment>
    <comment ref="A45" authorId="0" shapeId="0">
      <text>
        <r>
          <rPr>
            <b/>
            <sz val="9"/>
            <color indexed="81"/>
            <rFont val="Tahoma"/>
            <family val="2"/>
          </rPr>
          <t xml:space="preserve">Interest Rate: 
</t>
        </r>
        <r>
          <rPr>
            <sz val="9"/>
            <color indexed="81"/>
            <rFont val="Tahoma"/>
            <family val="2"/>
          </rPr>
          <t xml:space="preserve">For a Section 236 loan, this is the </t>
        </r>
        <r>
          <rPr>
            <u/>
            <sz val="9"/>
            <color indexed="81"/>
            <rFont val="Tahoma"/>
            <family val="2"/>
          </rPr>
          <t>full</t>
        </r>
        <r>
          <rPr>
            <sz val="9"/>
            <color indexed="81"/>
            <rFont val="Tahoma"/>
            <family val="2"/>
          </rPr>
          <t xml:space="preserve"> interest rate, before Interest Reduction Payment.  Typical Section 236 loans had interest rates between 7.0% and 8.5%.
For other loan types, this should be self-explanatory.  </t>
        </r>
      </text>
    </comment>
    <comment ref="A74" authorId="0" shapeId="0">
      <text>
        <r>
          <rPr>
            <b/>
            <sz val="9"/>
            <color indexed="81"/>
            <rFont val="Tahoma"/>
            <family val="2"/>
          </rPr>
          <t xml:space="preserve">Capital Needs Assessment: </t>
        </r>
        <r>
          <rPr>
            <sz val="9"/>
            <color indexed="81"/>
            <rFont val="Tahoma"/>
            <family val="2"/>
          </rPr>
          <t>A CNA is a long-term estimate of needed major repairs and replacements, prepared based on a detailed on-site inspection of the property by a qualified professional.  CNAs typically are required by funders when a multifamily property is being refinanced or preserved.</t>
        </r>
      </text>
    </comment>
  </commentList>
</comments>
</file>

<file path=xl/comments2.xml><?xml version="1.0" encoding="utf-8"?>
<comments xmlns="http://schemas.openxmlformats.org/spreadsheetml/2006/main">
  <authors>
    <author>Charlie Wilkins</author>
  </authors>
  <commentList>
    <comment ref="D33" authorId="0" shapeId="0">
      <text>
        <r>
          <rPr>
            <b/>
            <sz val="9"/>
            <color indexed="81"/>
            <rFont val="Tahoma"/>
            <family val="2"/>
          </rPr>
          <t>Hard Cost Contingency:</t>
        </r>
        <r>
          <rPr>
            <sz val="9"/>
            <color indexed="81"/>
            <rFont val="Tahoma"/>
            <family val="2"/>
          </rPr>
          <t xml:space="preserve"> This covers (1) the risk that construction bids will come in higher than expected and (2) the risk of change orders and other cost overruns during actual construction.  20% is reasonable early in the planning process.  Once you have plans and specs and a firm fixed price from a creditworthy general contractor, contingency can be reduced to as low as 5% for new construction and 10% for rehab.
</t>
        </r>
      </text>
    </comment>
    <comment ref="D34" authorId="0" shapeId="0">
      <text>
        <r>
          <rPr>
            <b/>
            <sz val="9"/>
            <color indexed="81"/>
            <rFont val="Tahoma"/>
            <family val="2"/>
          </rPr>
          <t>General Contractor Costs:</t>
        </r>
        <r>
          <rPr>
            <sz val="9"/>
            <color indexed="81"/>
            <rFont val="Tahoma"/>
            <family val="2"/>
          </rPr>
          <t xml:space="preserve"> This covers on-site overhead ("General Requirements": for example, the job superintendent's payroll costs), off-site overhead ("General Overhead": for example, the estimating and purchasing staff), and the builder profit or fee.  A typical range is 12% to 18%, depending on the size of the construction contract, the complexity of the construction, and competition between contractors.
</t>
        </r>
      </text>
    </comment>
    <comment ref="D35" authorId="0" shapeId="0">
      <text>
        <r>
          <rPr>
            <b/>
            <sz val="9"/>
            <color indexed="81"/>
            <rFont val="Tahoma"/>
            <family val="2"/>
          </rPr>
          <t xml:space="preserve">Miscellaeous Soft Costs: </t>
        </r>
        <r>
          <rPr>
            <sz val="9"/>
            <color indexed="81"/>
            <rFont val="Tahoma"/>
            <family val="2"/>
          </rPr>
          <t>This covers professional fees (e.g., architect, engineer, attorney), financing costs including construction interest, closing costs such as title insurance, due diligence costs such as appraisals and market studies, initial reserves and escrows, tenant relocation, and lease-up costs.  A typical range is 20% for less complex transactions to 30% or higher for more complex transactions.</t>
        </r>
      </text>
    </comment>
    <comment ref="D36" authorId="0" shapeId="0">
      <text>
        <r>
          <rPr>
            <b/>
            <sz val="9"/>
            <color indexed="81"/>
            <rFont val="Tahoma"/>
            <family val="2"/>
          </rPr>
          <t>Soft Cost Contingency:</t>
        </r>
        <r>
          <rPr>
            <sz val="9"/>
            <color indexed="81"/>
            <rFont val="Tahoma"/>
            <family val="2"/>
          </rPr>
          <t xml:space="preserve"> This covers the risk that actual soft costs will be higher than anticipated.  The appropriate percentage depends on the complexity of the transaction and on how many of the soft costs are covered by firm fixed-price agreements.
</t>
        </r>
      </text>
    </comment>
    <comment ref="D37" authorId="0" shapeId="0">
      <text>
        <r>
          <rPr>
            <b/>
            <sz val="9"/>
            <color indexed="81"/>
            <rFont val="Tahoma"/>
            <family val="2"/>
          </rPr>
          <t>Developer Fee:</t>
        </r>
        <r>
          <rPr>
            <sz val="9"/>
            <color indexed="81"/>
            <rFont val="Tahoma"/>
            <family val="2"/>
          </rPr>
          <t xml:space="preserve">  The developer fee compensates the developer for organizing and closing the transaction, for carrying out the needed development activities, and for providing the various guarantees that may be required.  The appropriate percentage varies depending on the size of the project, its complexity, the extent of guarantees provided, and the overall risk of cost overruns.  A typical range is 10% to 15% of total uses of funds.
</t>
        </r>
      </text>
    </comment>
    <comment ref="D38" authorId="0" shapeId="0">
      <text>
        <r>
          <rPr>
            <b/>
            <sz val="9"/>
            <color indexed="81"/>
            <rFont val="Tahoma"/>
            <family val="2"/>
          </rPr>
          <t>Supportable Hard Debt:</t>
        </r>
        <r>
          <rPr>
            <sz val="9"/>
            <color indexed="81"/>
            <rFont val="Tahoma"/>
            <family val="2"/>
          </rPr>
          <t xml:space="preserve">  Use the Finance Calculator to estimate the standard commercial first mortgage debt ("hard debt") that the project can support.  Be sure to leave room for adequate levels of rent loss, operating expenses, and replacement reserve deposits.
</t>
        </r>
      </text>
    </comment>
    <comment ref="D41" authorId="0" shapeId="0">
      <text>
        <r>
          <rPr>
            <b/>
            <sz val="9"/>
            <color indexed="81"/>
            <rFont val="Tahoma"/>
            <family val="2"/>
          </rPr>
          <t>LIHTC Equity (% of TDC):</t>
        </r>
        <r>
          <rPr>
            <sz val="9"/>
            <color indexed="81"/>
            <rFont val="Tahoma"/>
            <family val="2"/>
          </rPr>
          <t xml:space="preserve">  Use the Finance Calculator to estimate the LIHTC equity that may be available.
</t>
        </r>
      </text>
    </comment>
    <comment ref="D43" authorId="0" shapeId="0">
      <text>
        <r>
          <rPr>
            <b/>
            <sz val="9"/>
            <color indexed="81"/>
            <rFont val="Tahoma"/>
            <family val="2"/>
          </rPr>
          <t>Maximum Developer Fee Deferral:</t>
        </r>
        <r>
          <rPr>
            <sz val="9"/>
            <color indexed="81"/>
            <rFont val="Tahoma"/>
            <family val="2"/>
          </rPr>
          <t xml:space="preserve"> The developer may be willing to defer collection of some of the developer fee (and collect it from future cash flow), if funding is not sufficient to pay the full developer fee in cash from development sources of funds.  This entry is the maximum percentage of the fee that the developer is willing to defer (and collect from future cash flow).</t>
        </r>
      </text>
    </comment>
  </commentList>
</comments>
</file>

<file path=xl/comments3.xml><?xml version="1.0" encoding="utf-8"?>
<comments xmlns="http://schemas.openxmlformats.org/spreadsheetml/2006/main">
  <authors>
    <author>Charlie Wilkins</author>
  </authors>
  <commentList>
    <comment ref="A12" authorId="0" shapeId="0">
      <text>
        <r>
          <rPr>
            <b/>
            <sz val="9"/>
            <color indexed="81"/>
            <rFont val="Tahoma"/>
            <family val="2"/>
          </rPr>
          <t>Total Development Cost (TDC):</t>
        </r>
        <r>
          <rPr>
            <sz val="9"/>
            <color indexed="81"/>
            <rFont val="Tahoma"/>
            <family val="2"/>
          </rPr>
          <t xml:space="preserve"> 
This is the same as "total uses of funds"; the total cost for the preservation transaction.  You can use the total from the Preservation Sources &amp; Uses worksheet, or you can enter a different amount.</t>
        </r>
      </text>
    </comment>
    <comment ref="A13" authorId="0" shapeId="0">
      <text>
        <r>
          <rPr>
            <b/>
            <sz val="9"/>
            <color indexed="81"/>
            <rFont val="Tahoma"/>
            <family val="2"/>
          </rPr>
          <t>LIHTC Basis as % of TDC:</t>
        </r>
        <r>
          <rPr>
            <sz val="9"/>
            <color indexed="81"/>
            <rFont val="Tahoma"/>
            <family val="2"/>
          </rPr>
          <t xml:space="preserve"> Not all development costs are eligible to be included ed in the LIHTC computation.  For example, land cost is not eligible.  A typical range is 75% to 85%.</t>
        </r>
      </text>
    </comment>
    <comment ref="A14" authorId="0" shapeId="0">
      <text>
        <r>
          <rPr>
            <b/>
            <sz val="9"/>
            <color indexed="81"/>
            <rFont val="Tahoma"/>
            <family val="2"/>
          </rPr>
          <t>LIHTC Applicable Fraction:</t>
        </r>
        <r>
          <rPr>
            <sz val="9"/>
            <color indexed="81"/>
            <rFont val="Tahoma"/>
            <family val="2"/>
          </rPr>
          <t xml:space="preserve"> The percentage of the property that is LIHTC eligible.  Often 100% but will be lower if there are market rate units or if there are ineligible tenants.</t>
        </r>
      </text>
    </comment>
    <comment ref="A15" authorId="0" shapeId="0">
      <text>
        <r>
          <rPr>
            <b/>
            <sz val="9"/>
            <color indexed="81"/>
            <rFont val="Tahoma"/>
            <family val="2"/>
          </rPr>
          <t>LIHTC Percentage:</t>
        </r>
        <r>
          <rPr>
            <sz val="9"/>
            <color indexed="81"/>
            <rFont val="Tahoma"/>
            <family val="2"/>
          </rPr>
          <t xml:space="preserve"> Published monthly by the IRS.  For the "9%" LIHTC program, the percentage may range from 7% to 9%.  For the "4%" LIHTC program, the percentage may range from 2.5% to 4.0%.
</t>
        </r>
      </text>
    </comment>
    <comment ref="A16" authorId="0" shapeId="0">
      <text>
        <r>
          <rPr>
            <b/>
            <sz val="9"/>
            <color indexed="81"/>
            <rFont val="Tahoma"/>
            <family val="2"/>
          </rPr>
          <t>LIHTC Basis Boost:</t>
        </r>
        <r>
          <rPr>
            <sz val="9"/>
            <color indexed="81"/>
            <rFont val="Tahoma"/>
            <family val="2"/>
          </rPr>
          <t xml:space="preserve"> Between 100% and 130% for 9% LIHTCs only (leave this at 100% for 4% LIHTCs).  The State allocating agency has the option to allocate additional "boost" to selected 9% LIHTC transactions.
</t>
        </r>
      </text>
    </comment>
    <comment ref="A17" authorId="0" shapeId="0">
      <text>
        <r>
          <rPr>
            <b/>
            <sz val="9"/>
            <color indexed="81"/>
            <rFont val="Tahoma"/>
            <family val="2"/>
          </rPr>
          <t>LIHTC Equity Price:</t>
        </r>
        <r>
          <rPr>
            <sz val="9"/>
            <color indexed="81"/>
            <rFont val="Tahoma"/>
            <family val="2"/>
          </rPr>
          <t xml:space="preserve"> Varies from time to time depending on supply of investment capital, volume of available transactions, and riskiness of the transaction.  In recent years, typical prices have ranged from 80 cents to over $1.00.</t>
        </r>
      </text>
    </comment>
    <comment ref="A20" authorId="0" shapeId="0">
      <text>
        <r>
          <rPr>
            <b/>
            <sz val="9"/>
            <color indexed="81"/>
            <rFont val="Tahoma"/>
            <family val="2"/>
          </rPr>
          <t>Gross Potential Rent (GPR):</t>
        </r>
        <r>
          <rPr>
            <sz val="9"/>
            <color indexed="81"/>
            <rFont val="Tahoma"/>
            <family val="2"/>
          </rPr>
          <t xml:space="preserve"> 
This is the scheduled rent (before any vacancy loss, bad debt loss, or concession loss).
</t>
        </r>
      </text>
    </comment>
    <comment ref="A22" authorId="0" shapeId="0">
      <text>
        <r>
          <rPr>
            <b/>
            <sz val="9"/>
            <color indexed="81"/>
            <rFont val="Tahoma"/>
            <family val="2"/>
          </rPr>
          <t>"PUPA" means "Per Unit Per Annum"</t>
        </r>
        <r>
          <rPr>
            <sz val="9"/>
            <color indexed="81"/>
            <rFont val="Tahoma"/>
            <family val="2"/>
          </rPr>
          <t xml:space="preserve"> 
Or, "per unit per year".
</t>
        </r>
      </text>
    </comment>
    <comment ref="A23" authorId="0" shapeId="0">
      <text>
        <r>
          <rPr>
            <b/>
            <sz val="9"/>
            <color indexed="81"/>
            <rFont val="Tahoma"/>
            <family val="2"/>
          </rPr>
          <t>"PUPA" means "Per Unit Per Annum"</t>
        </r>
        <r>
          <rPr>
            <sz val="9"/>
            <color indexed="81"/>
            <rFont val="Tahoma"/>
            <family val="2"/>
          </rPr>
          <t xml:space="preserve"> 
Or, "per unit per year".
</t>
        </r>
      </text>
    </comment>
    <comment ref="A24" authorId="0" shapeId="0">
      <text>
        <r>
          <rPr>
            <b/>
            <sz val="9"/>
            <color indexed="81"/>
            <rFont val="Tahoma"/>
            <family val="2"/>
          </rPr>
          <t>"PUPA" means "Per Unit Per Annum"</t>
        </r>
        <r>
          <rPr>
            <sz val="9"/>
            <color indexed="81"/>
            <rFont val="Tahoma"/>
            <family val="2"/>
          </rPr>
          <t xml:space="preserve"> 
Or, "per unit per year".
</t>
        </r>
      </text>
    </comment>
    <comment ref="A27" authorId="0" shapeId="0">
      <text>
        <r>
          <rPr>
            <b/>
            <sz val="9"/>
            <color indexed="81"/>
            <rFont val="Tahoma"/>
            <family val="2"/>
          </rPr>
          <t>Debt Service Coverage Ratio (DSCR):</t>
        </r>
        <r>
          <rPr>
            <sz val="9"/>
            <color indexed="81"/>
            <rFont val="Tahoma"/>
            <family val="2"/>
          </rPr>
          <t xml:space="preserve"> 
This is the ratio between Net Operating Income as the numerator and debt service as the denominator.  Debt service includes principal and interest payments plus any 'credit enhancement' cost such as an FHA mortgage insurance premium.
</t>
        </r>
      </text>
    </comment>
    <comment ref="A29" authorId="0" shapeId="0">
      <text>
        <r>
          <rPr>
            <b/>
            <sz val="9"/>
            <color indexed="81"/>
            <rFont val="Tahoma"/>
            <family val="2"/>
          </rPr>
          <t>Mortgage Insurance Premium (MIP)</t>
        </r>
        <r>
          <rPr>
            <sz val="9"/>
            <color indexed="81"/>
            <rFont val="Tahoma"/>
            <family val="2"/>
          </rPr>
          <t xml:space="preserve">
The debt service for an FHA-insured loan includes a monthly "mortgage insurance premium" that compensates FHA for the risk that the loan will go into default and cause FHA to pay a mortgage insurance claim.  For most FHA loans, the MIP rate is between 0.45% and 0.70% of the balance, per year.
</t>
        </r>
      </text>
    </comment>
    <comment ref="A30" authorId="0" shapeId="0">
      <text>
        <r>
          <rPr>
            <b/>
            <sz val="9"/>
            <color indexed="81"/>
            <rFont val="Tahoma"/>
            <family val="2"/>
          </rPr>
          <t>Amortization Period</t>
        </r>
        <r>
          <rPr>
            <sz val="9"/>
            <color indexed="81"/>
            <rFont val="Tahoma"/>
            <family val="2"/>
          </rPr>
          <t xml:space="preserve">
This is the number of years for which the principal and interest payments are calculated.  Typical amortization periods for multifamily first mortgage loans range from 25 to 40 years. 
The amortization period is not the same as the loan maturity period (the loan maturity period is the period after which the loan must be repaid.  The maturity period might be shorter than the amortization period).</t>
        </r>
      </text>
    </comment>
  </commentList>
</comments>
</file>

<file path=xl/sharedStrings.xml><?xml version="1.0" encoding="utf-8"?>
<sst xmlns="http://schemas.openxmlformats.org/spreadsheetml/2006/main" count="525" uniqueCount="332">
  <si>
    <t>Gross Potential Rents</t>
  </si>
  <si>
    <t>Vacancy / Bad Debt / Concessions</t>
  </si>
  <si>
    <t>Other Income</t>
  </si>
  <si>
    <t>Effective Gross Income</t>
  </si>
  <si>
    <t>Real Estate Taxes</t>
  </si>
  <si>
    <t>Property Insurance</t>
  </si>
  <si>
    <t>Total Operating Expenses</t>
  </si>
  <si>
    <t>Replacement Reserve Deposit</t>
  </si>
  <si>
    <t>Net Operating Income</t>
  </si>
  <si>
    <t>Operating Cash Flow</t>
  </si>
  <si>
    <t>Debt Service Coverage Ratio</t>
  </si>
  <si>
    <t>Operating Expense Cushion</t>
  </si>
  <si>
    <t>Mortgage Insurance Premium</t>
  </si>
  <si>
    <t>Principal and Interest (net of IRP)</t>
  </si>
  <si>
    <t>Owner-Paid Utilities</t>
  </si>
  <si>
    <t>Other Operating Expenses</t>
  </si>
  <si>
    <t>Capital Needs</t>
  </si>
  <si>
    <t>Replacement Reserve Withdrawals</t>
  </si>
  <si>
    <t>Actual</t>
  </si>
  <si>
    <t>Est'd</t>
  </si>
  <si>
    <t>Projected</t>
  </si>
  <si>
    <t>Key Economic Assumptions:</t>
  </si>
  <si>
    <t>Rent Loss % of GPR</t>
  </si>
  <si>
    <t>Trending for Gross Potential Rents</t>
  </si>
  <si>
    <t>Trending for Other Income</t>
  </si>
  <si>
    <t>Trending for Operating Expenses</t>
  </si>
  <si>
    <t xml:space="preserve">Long Term Capital Needs </t>
  </si>
  <si>
    <t>Beginning Balance</t>
  </si>
  <si>
    <t>Replacement Reserve Balance</t>
  </si>
  <si>
    <t>R4R Interest Rate</t>
  </si>
  <si>
    <t>Plus Interest</t>
  </si>
  <si>
    <t>Plus Deposits</t>
  </si>
  <si>
    <t>Subtotal</t>
  </si>
  <si>
    <t>Minus Withdrawals</t>
  </si>
  <si>
    <t>Ending Balance</t>
  </si>
  <si>
    <t>Trending for R4R Deposit</t>
  </si>
  <si>
    <t>Rent Increase This Year</t>
  </si>
  <si>
    <t>Property Name</t>
  </si>
  <si>
    <t>Project Based Section 8</t>
  </si>
  <si>
    <t>Other Project Based</t>
  </si>
  <si>
    <t>Tenant Based Vouchers</t>
  </si>
  <si>
    <t>Unit Mix</t>
  </si>
  <si>
    <t>0 BR units (efficiencies)</t>
  </si>
  <si>
    <t>1 BR units</t>
  </si>
  <si>
    <t>2 BR units</t>
  </si>
  <si>
    <t>3 BR units</t>
  </si>
  <si>
    <t>4BR and larger units</t>
  </si>
  <si>
    <t>Total</t>
  </si>
  <si>
    <t>Total Units</t>
  </si>
  <si>
    <t>Non Revenue Units</t>
  </si>
  <si>
    <t>Total Revenue Units</t>
  </si>
  <si>
    <t>Property Street Address</t>
  </si>
  <si>
    <t>City, State Zip</t>
  </si>
  <si>
    <t>FHA Project Number</t>
  </si>
  <si>
    <t>TIP</t>
  </si>
  <si>
    <t>Comment</t>
  </si>
  <si>
    <t>calculated monthly P&amp;I at note rate of interest</t>
  </si>
  <si>
    <t>Recent unpaid principal balance</t>
  </si>
  <si>
    <t>as of</t>
  </si>
  <si>
    <t>months remaining</t>
  </si>
  <si>
    <t>calculated maturity date</t>
  </si>
  <si>
    <t>Original Loan Term</t>
  </si>
  <si>
    <t>months</t>
  </si>
  <si>
    <t>years</t>
  </si>
  <si>
    <t xml:space="preserve">  1 = valid calculated maturity date    2 = calculation error</t>
  </si>
  <si>
    <t>No</t>
  </si>
  <si>
    <t xml:space="preserve">Briefly discuss any transfers of ownership since the property was originally developed.  For each, include the date of transfer, the legal name of the seller, and the legal name of the purchaser.  Indicate whether any of the owners was a nonprofit or was controlled by a nonprofit. </t>
  </si>
  <si>
    <t xml:space="preserve">Did the property ever receive preservation incentives under the ELIHPA ("Title Two") or LIHPRHA ("Title Six") preservation program?  </t>
  </si>
  <si>
    <t>Cells with light green background are for you to enter information.  Yellow-background TIP cells contain additional information; move your mouse over the cell to reveal the contents. Text in italics contains instructions or explanations.  You can increase the size of comment boxes by clicking below the row number and dragging the bottom edge of the comment box downwards.</t>
  </si>
  <si>
    <t>Did the property ever participate in the Portfolio Re-Engineering Demonstration Program?  Was the debt restructured under the Mark-to-Market program?  Is there a Contingent Repayment Note (CRN) or Mortgage Restructuring Note (MRN)?</t>
  </si>
  <si>
    <t>When was the property originally constructed?  When (if ever) did it have a full ("gut") rehab (replacing everything inside the exterior walls)?  When (if ever) did it have a substantial rehab (bringing all or almost all systems up to date, but not replacing the interior walls or insulation or pipes)?</t>
  </si>
  <si>
    <t>What type of roof do you have?  When is the next replacement likely to be needed?</t>
  </si>
  <si>
    <t>When will the property next need exterior painting?  What did that cost, the last time you did it?</t>
  </si>
  <si>
    <t>What type of exterior wall surface do you have?  When will it need major repairs or replacement?</t>
  </si>
  <si>
    <t>Does the property have any elevators?  If so, how many, and when were they installed?  Have there been any major repairs or replacements to the mechanicals, controls or cabs since original installation?</t>
  </si>
  <si>
    <t>What type of windows do you have?  When will they need to be replaced?</t>
  </si>
  <si>
    <t>When will the parking lots need to be resurfaced (typically every 20 years)?</t>
  </si>
  <si>
    <t>What type of heating and air conditioning equipment does the property have?  How much of it has been replaced recently?  When will the remaining equipment need to be replaced?</t>
  </si>
  <si>
    <t>What type of hot water heating equipment does the property have?  How much of it has been replaced recently?  When will the remaining equipment need to be replaced?</t>
  </si>
  <si>
    <t>Please estimate the number of refrigerators that likely will need to be replaced in each of the next ten years.  Please provide similar information for ranges and any other major appliances.</t>
  </si>
  <si>
    <t>What types of floor coverings (carpet, vinyl tile, hardwood, ceramic tile, …) are in the dwelling units?  How much of that floor covering is likely to need to be replaced in each of the next ten years?</t>
  </si>
  <si>
    <t>Please indicates the gallons-per-flush rating for the toilets.  Typical water-saving toilets have 1.6 gallons per flush or less.  Older toilets may have 3.5 gpf or more.</t>
  </si>
  <si>
    <t>Have you already installed low-flow shower heads and low-flow faucet aerators?</t>
  </si>
  <si>
    <t>Have you already upgraded common area lighting and exterior lighting to LED fixtures?  If not, what types of fixtures does the property currently have?</t>
  </si>
  <si>
    <t>Property Identification and Unit Mix</t>
  </si>
  <si>
    <t>AFS For</t>
  </si>
  <si>
    <t xml:space="preserve">5120 Rent Revenue - Gross Potential </t>
  </si>
  <si>
    <t xml:space="preserve">5121 Tenant Assistance Payments </t>
  </si>
  <si>
    <t>5140/5170 Commercial Revenue</t>
  </si>
  <si>
    <t xml:space="preserve">  Total Rent Revenue </t>
  </si>
  <si>
    <t xml:space="preserve">  </t>
  </si>
  <si>
    <t>5410 Financial Revenue - Project Operations</t>
  </si>
  <si>
    <t>Do not enter</t>
  </si>
  <si>
    <t>5440 Revenue from Investments - Replacement Reserve</t>
  </si>
  <si>
    <t xml:space="preserve">  Total Financial Revenue</t>
  </si>
  <si>
    <t xml:space="preserve">  Total Other Revenue</t>
  </si>
  <si>
    <t xml:space="preserve">6310 Office Salaries </t>
  </si>
  <si>
    <t xml:space="preserve">6320 Management Fee </t>
  </si>
  <si>
    <t xml:space="preserve">6330 Manager or Superintendent Salaries </t>
  </si>
  <si>
    <t>6370 Bad Debts (enter as a positive amount)</t>
  </si>
  <si>
    <t xml:space="preserve">  Total Administrative Expenses</t>
  </si>
  <si>
    <t xml:space="preserve">  Total Utilities Expense</t>
  </si>
  <si>
    <t xml:space="preserve">6510 Payroll </t>
  </si>
  <si>
    <t xml:space="preserve">6525 Garbage and Trash Removal </t>
  </si>
  <si>
    <t xml:space="preserve">6530 Security Payroll/Contract </t>
  </si>
  <si>
    <t xml:space="preserve">  Total Operating and Maintenance Expenses </t>
  </si>
  <si>
    <t xml:space="preserve">6710 Real Estate Taxes </t>
  </si>
  <si>
    <t xml:space="preserve">6711 Payroll Taxes (Project's Share)  </t>
  </si>
  <si>
    <t xml:space="preserve">6720 Property &amp; Liability Insurance (Hazard) </t>
  </si>
  <si>
    <t>6721 Fidelity Bond Insurance</t>
  </si>
  <si>
    <t xml:space="preserve">6722 Workmen's Compensation </t>
  </si>
  <si>
    <t xml:space="preserve">6723 Health Insurance and Other Employee Benefits </t>
  </si>
  <si>
    <t xml:space="preserve">  Total Taxes and Insurance </t>
  </si>
  <si>
    <t xml:space="preserve">6850 Mortgage Insurance Premium/ Service Charge </t>
  </si>
  <si>
    <t>Selected Data from Balance Sheet</t>
  </si>
  <si>
    <t>1320 Reserve for Replacements</t>
  </si>
  <si>
    <t>2170 Mortgage Payable - Current Portion</t>
  </si>
  <si>
    <t>2320 Mortgage Payable</t>
  </si>
  <si>
    <t>Selected Data from Income Statement / P&amp;L</t>
  </si>
  <si>
    <t>5220 Apartments (enter as a negative amount)</t>
  </si>
  <si>
    <t xml:space="preserve">  Total Vacancies (enter as a negative amount)</t>
  </si>
  <si>
    <t xml:space="preserve">6790 Misc. Taxes, Licenses, Permits and Insurance </t>
  </si>
  <si>
    <t>6820 Interest on Mortgage Payable</t>
  </si>
  <si>
    <t xml:space="preserve">    Total principal payments required</t>
  </si>
  <si>
    <t xml:space="preserve">    Total Replacement Reserve deposits required</t>
  </si>
  <si>
    <t xml:space="preserve">    R4R releases included as expenses</t>
  </si>
  <si>
    <t>From Notes to Financial Statements</t>
  </si>
  <si>
    <t>Revenues and Expenses</t>
  </si>
  <si>
    <t>Gross Potential Apartment Rent</t>
  </si>
  <si>
    <t>Gross Potential Commercial Rent</t>
  </si>
  <si>
    <t>Other Gross Potential Rent</t>
  </si>
  <si>
    <t>Other Income Available for Operations</t>
  </si>
  <si>
    <t>Other Administrative Expenses</t>
  </si>
  <si>
    <t>Other Operations &amp; Maintenance Expenses</t>
  </si>
  <si>
    <t>Other Taxes &amp; Insurance Expenses</t>
  </si>
  <si>
    <t>Replacement Reserve Deposits Required</t>
  </si>
  <si>
    <t>Part II (enter as positive amounts)</t>
  </si>
  <si>
    <t>Minus R4R releases included as expenses</t>
  </si>
  <si>
    <t>Section 236 principal &amp; interest payments</t>
  </si>
  <si>
    <t>Monthly P&amp;I calculated from Income Statement</t>
  </si>
  <si>
    <t xml:space="preserve">Following is a calculated revenues and expenses statement based on the information you entered above.  </t>
  </si>
  <si>
    <t>5250 Rental Concessions (enter as a negative amount)</t>
  </si>
  <si>
    <t>Apartment Rent Loss (V / BD / Concessions)</t>
  </si>
  <si>
    <t>Commercial Vacancy Loss</t>
  </si>
  <si>
    <t>Dollars in Thousands</t>
  </si>
  <si>
    <t>Sources of Funds</t>
  </si>
  <si>
    <t>Refinanced First Mortgage Loan</t>
  </si>
  <si>
    <t>HOME funds</t>
  </si>
  <si>
    <t>CDBG funds</t>
  </si>
  <si>
    <t>State Housing Trust funds</t>
  </si>
  <si>
    <t>LIHTC Equity</t>
  </si>
  <si>
    <t>Deferred Developer Fee</t>
  </si>
  <si>
    <t>Existing Project Account Balances</t>
  </si>
  <si>
    <t>Total Sources of Funds</t>
  </si>
  <si>
    <t>Uses of Funds</t>
  </si>
  <si>
    <t>Rehab Hard Cost</t>
  </si>
  <si>
    <t>General Reqts, Builder Ovhd, Builder Fee</t>
  </si>
  <si>
    <t>Other Construction Contract Costs</t>
  </si>
  <si>
    <t>Developer Fee</t>
  </si>
  <si>
    <t>Construction Loan Interest</t>
  </si>
  <si>
    <t>Other Construction Loan Costs</t>
  </si>
  <si>
    <t>Architect Fees</t>
  </si>
  <si>
    <t>Building Permits, Inspection Fees</t>
  </si>
  <si>
    <t>Accounting Fees</t>
  </si>
  <si>
    <t>Tenant Relocation</t>
  </si>
  <si>
    <t>Permanent Loan Costs</t>
  </si>
  <si>
    <t>Closing Costs (Initial Closing)</t>
  </si>
  <si>
    <t>Closing Costs (Final Closing)</t>
  </si>
  <si>
    <t>Pay Off Existing 236 Loan</t>
  </si>
  <si>
    <t>Engineering, Environmental, Survey</t>
  </si>
  <si>
    <t>Market Study, Appraisal</t>
  </si>
  <si>
    <t>Capital Needs Assessment</t>
  </si>
  <si>
    <t>Hard Cost Contingency</t>
  </si>
  <si>
    <t>Establish new Replacement Reserve</t>
  </si>
  <si>
    <t>Establish Tax and Insurance Escrows</t>
  </si>
  <si>
    <t>Establish Other Initial Reserves</t>
  </si>
  <si>
    <t>Marketing, Lease-Up</t>
  </si>
  <si>
    <t>Furniture, Fixtures and Equipment</t>
  </si>
  <si>
    <t>Total Uses of Funds</t>
  </si>
  <si>
    <t>Soft Cost Contingency</t>
  </si>
  <si>
    <t>First Mortgage Loan:</t>
  </si>
  <si>
    <t>Interest Rate</t>
  </si>
  <si>
    <t>Remaining Balance At Start of Year</t>
  </si>
  <si>
    <t>Remaining Term At Start of Year (months)</t>
  </si>
  <si>
    <t>Amount ($000)</t>
  </si>
  <si>
    <t>$ / Unit</t>
  </si>
  <si>
    <t>Key Economic Assumption</t>
  </si>
  <si>
    <t>Amount</t>
  </si>
  <si>
    <t>Number of Units</t>
  </si>
  <si>
    <t>TDC per unit</t>
  </si>
  <si>
    <t>TDC</t>
  </si>
  <si>
    <t>LIHTC Basis as % of TDC</t>
  </si>
  <si>
    <t>Basis if 100% of units eligible</t>
  </si>
  <si>
    <t>LIHTC Applicable Fraction</t>
  </si>
  <si>
    <t>Basis for Eligible Units</t>
  </si>
  <si>
    <t>LIHTC %</t>
  </si>
  <si>
    <t>Annual LIHTCs at 100% Boost</t>
  </si>
  <si>
    <t>LIHTC Basis Boost</t>
  </si>
  <si>
    <t>Annual LIHTCs After Boost</t>
  </si>
  <si>
    <t>LIHTC Equity Price per $ of Basis</t>
  </si>
  <si>
    <t>of TDC</t>
  </si>
  <si>
    <t>GPR Per Unit Per Month</t>
  </si>
  <si>
    <t>GPR</t>
  </si>
  <si>
    <t>Vacancy Loss (% of GPR)</t>
  </si>
  <si>
    <t>Vacancy Loss</t>
  </si>
  <si>
    <t>Other Income Per Unit Per Annum</t>
  </si>
  <si>
    <t>Operating Expenses PUPA</t>
  </si>
  <si>
    <t>Operating Expenses</t>
  </si>
  <si>
    <t>Reserve Deposit PUPA</t>
  </si>
  <si>
    <t>Reserve Deposit</t>
  </si>
  <si>
    <t>NOI</t>
  </si>
  <si>
    <t>Maximum D.S.</t>
  </si>
  <si>
    <t>1st Mortgage Interest Rate</t>
  </si>
  <si>
    <t>Constant</t>
  </si>
  <si>
    <t>1st Mortgage MIP</t>
  </si>
  <si>
    <t>Constant including MIP</t>
  </si>
  <si>
    <t>1st Mortgage Amortization (years)</t>
  </si>
  <si>
    <t>Supportable 1st</t>
  </si>
  <si>
    <t>Dollars Per Unit</t>
  </si>
  <si>
    <t>New First Mortgage</t>
  </si>
  <si>
    <t>9% Tax Credit Equity</t>
  </si>
  <si>
    <t>4% Tax Credit Equity</t>
  </si>
  <si>
    <t>Hard Cost of Repairs</t>
  </si>
  <si>
    <t>General Contractor Costs</t>
  </si>
  <si>
    <t>Miscellaeous Soft Costs</t>
  </si>
  <si>
    <t>Key Assumptions</t>
  </si>
  <si>
    <t>Hard Cost Contingency (% of Hard Cost)</t>
  </si>
  <si>
    <t>General Contractor Costs (% of Const. Cost)</t>
  </si>
  <si>
    <t>Misc. Soft Costs (% of Construction Contract)</t>
  </si>
  <si>
    <t>Soft Cost Contingency (% of Misc Soft Cost)</t>
  </si>
  <si>
    <t>Developer (% of Total Uses)</t>
  </si>
  <si>
    <t>Hard Construction Cost ($ per unit)</t>
  </si>
  <si>
    <t>Supportable Hard Debt ($ per unit)</t>
  </si>
  <si>
    <t>Utilize Low Income Housing Tax Credits?</t>
  </si>
  <si>
    <t>9% LIHTC</t>
  </si>
  <si>
    <t>4% LIHTC</t>
  </si>
  <si>
    <t>LIHTC Equity (% of TDC)</t>
  </si>
  <si>
    <t>Soft Debt Funds ($ per unit)</t>
  </si>
  <si>
    <t>Soft Debt (HOME, CDBG, State trust fund, …)</t>
  </si>
  <si>
    <t>Maximum Developer Fee Deferral</t>
  </si>
  <si>
    <t>Funds Shortage (Excess)</t>
  </si>
  <si>
    <t>Per Unit</t>
  </si>
  <si>
    <t>of total sources</t>
  </si>
  <si>
    <t>of total uses</t>
  </si>
  <si>
    <t>Pay Off Existing First Mortgage</t>
  </si>
  <si>
    <t>Pay Off Existing Hard Debt ($ per unit)</t>
  </si>
  <si>
    <t>Total Uses of Funds (Total Development Cost)</t>
  </si>
  <si>
    <t>Other Revenue</t>
  </si>
  <si>
    <t>First Mortgage Debt Service</t>
  </si>
  <si>
    <t>Revenue / Expense Category</t>
  </si>
  <si>
    <t>[owner's cash flow trend comments]</t>
  </si>
  <si>
    <t>Review the cash flow summary information above.  Are there any items you want to discuss with your property management company?  Are there any trends that are particularly favorable or unfavorable? Are there any changes you may want to make, to the way your property operates financially, as part of your preservation strategy?</t>
  </si>
  <si>
    <t>Owner's Comments, Notes, and Concerns</t>
  </si>
  <si>
    <t>[owner's initial preservation objectives]</t>
  </si>
  <si>
    <t>What other concerns and goals and objectives have you identified, for preserving your property?  These might include -- for example -- regulatory options such as prepayment or Section 8 contract renewal, physical changes such as rehab or improving accessibility or adding community space, changes in the way the property is managed, and/or changes in the profile of residents you wish to serve.</t>
  </si>
  <si>
    <t>Revisions to Roadmap Template</t>
  </si>
  <si>
    <t>Revisions in Version 6</t>
  </si>
  <si>
    <t>Added the 'AFS Summary' worksheet which includes space for general owner comments about concerns, goals and objectives.</t>
  </si>
  <si>
    <t>[Tenant profile]</t>
  </si>
  <si>
    <t>[Owner type]</t>
  </si>
  <si>
    <t>Indications of Major Capital Needs</t>
  </si>
  <si>
    <t>Are you aware of any environmental issues?  Any accessibility issues?</t>
  </si>
  <si>
    <t>Units With No Rental Assistance</t>
  </si>
  <si>
    <t>Revenue Units</t>
  </si>
  <si>
    <t>[Owner comments on unit mix and rental assistance]</t>
  </si>
  <si>
    <t>Background Info -- added a question about family / elderly, added a question about current owner (nonprofit - limited dividend - other), added a comment box below the unit mix grid, asked for the capital needs information whether or not there's a CNA.  At the end of the capital needs section, added a question about environmental and/or accessibility issues.</t>
  </si>
  <si>
    <t>Revisions in Version 7</t>
  </si>
  <si>
    <t>Property Information</t>
  </si>
  <si>
    <t>Property Type</t>
  </si>
  <si>
    <t>202 (pre-1974)</t>
  </si>
  <si>
    <t>202 (1974-1991)</t>
  </si>
  <si>
    <t>Other</t>
  </si>
  <si>
    <t>Please indicate whether there is any existing debt (secured or unsecured) other than the first mortgage loan.  For example, the property may have received Flexible Subsidy or HELP (earthquake relief) funding through HUD, or it may have received a supplemental loan from the city or county or state.  For each debt, please briefly explain why it was incurred, who the lender is, how much is currently owed, the payment requirements, and whether the debt will accelerate (become due in full) when your first mortgage loan matures or is prepaid.</t>
  </si>
  <si>
    <t>Please explain any unusual features of the property (for example: if the first mortgage loan was from a State Housing Finance Agency, if the first mortgage loan was bond-financed, if there is more than one project-based Section 8 contract, if there is a RAP or Rent Supplement contract, if there is any other type of project-based rental assistance contract, if the property has multiple Section 236 or Section 202 loans, if the property is owned by a tenant co-operative, if there is any sort of Use Agreement or deed restriction, if the land is leased, or if the property has any sort of tax credit funding).</t>
  </si>
  <si>
    <t>Estimating When Your First Mortgage Loan Will Mature</t>
  </si>
  <si>
    <t>Please indicate when the property was developed (that is, when the first mortgage loan was put in place).  If the loan is FHA-insured or HUD-Held and you know the FHA "final endorsement" date, please provide that as well.</t>
  </si>
  <si>
    <t>Original loan amount</t>
  </si>
  <si>
    <t>If your first mortgage is a conventional loan (not from HUD, never insured by FHA), skip this section.</t>
  </si>
  <si>
    <t>Is there now, or has there ever been: (1) a default (monetary default or 'covenant' default) under the loan documents?  (2) A Forbearance Agreement?  (3) Foreclosure proceedings?  (4) A Partial Payment of Claim?  (5) A loan modification?  (6) A workout or other restructuring?  This information is important because these events often resulted in a requirement that HUD approve any prepayment.</t>
  </si>
  <si>
    <t>Background Info -- added property type, made the worksheet general for all property types, flipped 'Estimating When Your First Mortgage Loan Will Mature' and 'Debts Other Than the First Mortgage Loan', moved 'Indications Whether HUD Approval is Needed for Prepayment' so it falls after 'Estimating When Your First Mortgage Loan Will Mature'</t>
  </si>
  <si>
    <t>Monthly principal and interest from Notes</t>
  </si>
  <si>
    <t xml:space="preserve">Interest rate </t>
  </si>
  <si>
    <t>Final payment due date</t>
  </si>
  <si>
    <t>Remaining balance on first mortgage loan</t>
  </si>
  <si>
    <t>Finance Calculator -- added more TIPs</t>
  </si>
  <si>
    <t>S+U Calculator -- added more TIPs</t>
  </si>
  <si>
    <t xml:space="preserve"> </t>
  </si>
  <si>
    <t>[Owner comments on loan maturity]</t>
  </si>
  <si>
    <t>[Owner comments on first mortgage origination]</t>
  </si>
  <si>
    <t>[Insert comments]</t>
  </si>
  <si>
    <t>[Yes / No; Comments]</t>
  </si>
  <si>
    <t>[Owner comments on other debt.]</t>
  </si>
  <si>
    <t>[Owner comments on unusual loan provisions / features.]</t>
  </si>
  <si>
    <t>[Year of original construction; comments]</t>
  </si>
  <si>
    <t>[Type of roof; replacement timing]</t>
  </si>
  <si>
    <t>[Exterior painting, timing and cost]</t>
  </si>
  <si>
    <t>[Exterior materials; timing of major repairs / replacement.]</t>
  </si>
  <si>
    <t>[Yes / No; comments]</t>
  </si>
  <si>
    <t>[Window type, comments, replacement timing]</t>
  </si>
  <si>
    <t>[Parking lot resurfacing timing]</t>
  </si>
  <si>
    <t>[HVAC description; replacement timing]</t>
  </si>
  <si>
    <t>[HW description; replacement timing]</t>
  </si>
  <si>
    <t>[Refrigerator replacement timing and cost]</t>
  </si>
  <si>
    <t>[Floor covering description, timing and cost]</t>
  </si>
  <si>
    <t>[Toilet description]</t>
  </si>
  <si>
    <t>[Yes / No; comment]</t>
  </si>
  <si>
    <t>[Exterior Lighting description]</t>
  </si>
  <si>
    <t>HUD Preservation Workbook</t>
  </si>
  <si>
    <t>Instructions for Users</t>
  </si>
  <si>
    <r>
      <t>This series of Microsoft Excel</t>
    </r>
    <r>
      <rPr>
        <sz val="11"/>
        <color theme="1"/>
        <rFont val="Calibri"/>
        <family val="2"/>
      </rPr>
      <t>©</t>
    </r>
    <r>
      <rPr>
        <sz val="11"/>
        <color theme="1"/>
        <rFont val="Calibri"/>
        <family val="2"/>
        <scheme val="minor"/>
      </rPr>
      <t xml:space="preserve"> tools accompanies the HUD Preservation Workbook "Successful Stewardship of Multifamily Recapitalization".  The HUD Preservation Workbook is intended to help owners of aging affordable multifamily properties make thoughtful plans for the future.  The electronic tools presented here are intended to be used at various points during the owner's planning process.</t>
    </r>
  </si>
  <si>
    <t>Debts Other Than the First Mortgage Loan; Other Unusual Features</t>
  </si>
  <si>
    <t>This first section of this worksheet shows totals from the previous worksheet. The property owner will record comments and observations in the second section of this worksheet.</t>
  </si>
  <si>
    <t>N/A</t>
  </si>
  <si>
    <t>Is this a family property, elderly property, mixed tenancy, something else?  Discuss any unusual features of the tenant mix.</t>
  </si>
  <si>
    <t>Is the current owner a nonprofit?  A limited dividend owner?  Something else?  Discuss any unusual features of the property's ownership structure.</t>
  </si>
  <si>
    <r>
      <t xml:space="preserve">Indications Whether HUD Permission Is Required In Order to Prepay Your First Mortgage Loan 
</t>
    </r>
    <r>
      <rPr>
        <b/>
        <i/>
        <sz val="11"/>
        <color theme="0"/>
        <rFont val="Calibri"/>
        <family val="2"/>
        <scheme val="minor"/>
      </rPr>
      <t>Note -- the final determination must be made by HUD; the questions below will help you to reach a likely or approximate answer.</t>
    </r>
  </si>
  <si>
    <t xml:space="preserve">At the top of each worksheet, you will find a banner that explains how this particular electronic tool relates to the HUD Preservation Workbook. </t>
  </si>
  <si>
    <t>In general, cells with light green background and dark green font are for user entries. Cells with white background and black font are formula cells.  If you hover over a yellow background Tip cell with your mouse, you will see additional explanations / background information / instructions.</t>
  </si>
  <si>
    <t xml:space="preserve">https://portal.hud.gov/hudportal/HUD?src=/program_offices/housing/mfh/cna. </t>
  </si>
  <si>
    <t>Note that in December 2016 HUD published an electronic CNA tool. The tool, and related information, can be found at the URL below:</t>
  </si>
  <si>
    <t>The HUD Preservation Workbook can be found on the HUD Exchange website at:</t>
  </si>
  <si>
    <t xml:space="preserve">https://www.hudexchange.info/resource/5238/recapitalization-workbook </t>
  </si>
  <si>
    <t>The property owner will complete this worksheet as part of Exercises 1-1 to 1-6 in Chapter 1, "Know Your Property."  This worksheet captures information about the property and its existing financing, project-based rental assistance contracts, current unit mix and rents, physical characteristics, and repair history.</t>
  </si>
  <si>
    <t>The property owner will complete this worksheet as part of Exercise 3-2 in Chapter 3, "Identify Your Best Preservation Option without a Recapitalization."  This worksheet captures information from the property's historical financial statements.</t>
  </si>
  <si>
    <t xml:space="preserve">The property owner will complete this worksheet during Exercise 3-3 in Chapter 3, "Identify Your Best Preservation Option without a Recapitalization." The completed worksheet will allow the property owner to see what is likely to happen financially if current operations continue and if the current Replacement Reserve funding is adequate.
</t>
  </si>
  <si>
    <t>HUD published an electronic CNA tool in December 2016:</t>
  </si>
  <si>
    <t>The property owner will complete this worksheet during Exercise 3-4 in Chapter 3, "Identify Your Best Preservation Option without a Recapitalization." The property owner will need a Capital Needs Assessment (CNA) or similar estimate of long-term capital needs to complete this worksheet.  Typically, a CNA is an essential component of long-term property planning, because roof replacements and similar major repair costs need to be anticipated and funding needs to be set aside many years before it's time to make the repair.</t>
  </si>
  <si>
    <t>The property owner will complete this worksheet during Exercise 3-4 in Chapter 3, "Identify Your Best Preservation Option without a Recapitalization."  This worksheet allows the property owner to include the capital needs information from the CNA into the owner's preservation planning process.  Owners often find that, once the long-term capital needs are better known, it's necessary to provide additional funding, either in the Replacement Reserve or through a recapitalization transaction.</t>
  </si>
  <si>
    <r>
      <t xml:space="preserve">The property owner will complete this worksheet during Exercise 3-8 in Chapter 3, "Identify Your Best Preservation Option without a Recapitalization."  Once completed, this worksheet will show the property owner's selected best option, based on changes that </t>
    </r>
    <r>
      <rPr>
        <b/>
        <u/>
        <sz val="14"/>
        <color theme="1"/>
        <rFont val="Calibri"/>
        <family val="2"/>
        <scheme val="minor"/>
      </rPr>
      <t>do not</t>
    </r>
    <r>
      <rPr>
        <b/>
        <sz val="14"/>
        <color theme="1"/>
        <rFont val="Calibri"/>
        <family val="2"/>
        <scheme val="minor"/>
      </rPr>
      <t xml:space="preserve"> require a recapitalization transaction.</t>
    </r>
  </si>
  <si>
    <t>The property owner will complete this worksheet during Exercise 5-2 in Chapter 5, "Design a Recapitalization."  The user entry cells are found in column D and are "dollars per unit" or "percent" entries.  Most entries have yellow background tip cells (in column A) containing additional information. Typical owners will need input from financial experts on their preservation teams, at this point. Your financial expert might be a lender or a consultant or a developer.  
The "Estimated Hard Debt Per Unit" amount (in cells F29 and C35) needs to be transferred to the "Supportable Hard Debt per Unit" line (cell C37) of the S+U Calculator worksheet.
The "Estimated LIHTC Equity % of TDC" amount (in cell H33) needs to be transferred to the "LIHTC Equity % of TDC" line (cell C40) of the S+U Calculator worksheet.</t>
  </si>
  <si>
    <t>The property owner will complete this worksheet during Exercise 6-1 in Chapter 6, "Fine-Tuning Your Recapitalization."  Chapter 6 contains detailed discussions of the various line items that appear below. This worksheet allows the property owner to develop a more detailed sources-and-uses estimate, than the abbreviated version found on the S+U Calculator worksheet.  You can customize the Sources of Funds descriptions in rows 11-14.</t>
  </si>
  <si>
    <t>The property owner will complete this worksheet during Exercises 5-1 and 5-2 in Chapter 5, "Design a Recapitalization."  Chapter 5 discusses each of the items that appear below. The user entry cells are found in the second section of this worksheet and are "dollars per unit" or "percent" entries.  Most entries have yellow background tip cells containing additional information. Typical owners will need input from financial experts on their preservation teams, at this point. Your financial expert might be a lender or a consultant or a developer.  If you don't have sufficient 'sources of funds,' a red warning message will appear in row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</si>
</sst>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164" formatCode="0.0%"/>
    <numFmt numFmtId="165" formatCode="[$-409]mmmm\ d\,\ yyyy;@"/>
    <numFmt numFmtId="166" formatCode="0.000%"/>
    <numFmt numFmtId="167" formatCode="mm/dd/yy;@"/>
    <numFmt numFmtId="168" formatCode="&quot;$&quot;#,##0"/>
    <numFmt numFmtId="169" formatCode="&quot;$&quot;#,##0.000"/>
    <numFmt numFmtId="170" formatCode="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color rgb="FF00B050"/>
      <name val="Calibri"/>
      <family val="2"/>
      <scheme val="minor"/>
    </font>
    <font>
      <b/>
      <sz val="11"/>
      <color theme="0"/>
      <name val="Calibri"/>
      <family val="2"/>
      <scheme val="minor"/>
    </font>
    <font>
      <b/>
      <sz val="11"/>
      <name val="Calibri"/>
      <family val="2"/>
      <scheme val="minor"/>
    </font>
    <font>
      <sz val="9"/>
      <color indexed="81"/>
      <name val="Tahoma"/>
      <family val="2"/>
    </font>
    <font>
      <b/>
      <sz val="9"/>
      <color indexed="81"/>
      <name val="Tahoma"/>
      <family val="2"/>
    </font>
    <font>
      <i/>
      <sz val="11"/>
      <color theme="1"/>
      <name val="Calibri"/>
      <family val="2"/>
      <scheme val="minor"/>
    </font>
    <font>
      <u/>
      <sz val="9"/>
      <color indexed="81"/>
      <name val="Tahoma"/>
      <family val="2"/>
    </font>
    <font>
      <b/>
      <i/>
      <sz val="11"/>
      <color rgb="FFFF0000"/>
      <name val="Calibri"/>
      <family val="2"/>
      <scheme val="minor"/>
    </font>
    <font>
      <b/>
      <sz val="12"/>
      <color theme="1"/>
      <name val="Calibri"/>
      <family val="2"/>
      <scheme val="minor"/>
    </font>
    <font>
      <sz val="16"/>
      <color theme="1"/>
      <name val="Calibri"/>
      <family val="2"/>
      <scheme val="minor"/>
    </font>
    <font>
      <sz val="12"/>
      <color theme="1"/>
      <name val="Calibri"/>
      <family val="2"/>
      <scheme val="minor"/>
    </font>
    <font>
      <b/>
      <sz val="12"/>
      <color rgb="FF008000"/>
      <name val="Calibri"/>
      <family val="2"/>
      <scheme val="minor"/>
    </font>
    <font>
      <b/>
      <sz val="16"/>
      <color theme="0"/>
      <name val="Calibri"/>
      <family val="2"/>
      <scheme val="minor"/>
    </font>
    <font>
      <sz val="11"/>
      <color theme="1"/>
      <name val="Calibri"/>
      <family val="2"/>
    </font>
    <font>
      <b/>
      <sz val="14"/>
      <color theme="1"/>
      <name val="Calibri"/>
      <family val="2"/>
      <scheme val="minor"/>
    </font>
    <font>
      <b/>
      <u/>
      <sz val="14"/>
      <color theme="1"/>
      <name val="Calibri"/>
      <family val="2"/>
      <scheme val="minor"/>
    </font>
    <font>
      <b/>
      <i/>
      <sz val="11"/>
      <color theme="0"/>
      <name val="Calibri"/>
      <family val="2"/>
      <scheme val="minor"/>
    </font>
    <font>
      <u/>
      <sz val="11"/>
      <color theme="10"/>
      <name val="Calibri"/>
      <family val="2"/>
      <scheme val="minor"/>
    </font>
    <font>
      <b/>
      <u/>
      <sz val="14"/>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50"/>
        <bgColor indexed="64"/>
      </patternFill>
    </fill>
    <fill>
      <patternFill patternType="solid">
        <fgColor rgb="FFCCFFCC"/>
        <bgColor indexed="64"/>
      </patternFill>
    </fill>
    <fill>
      <patternFill patternType="solid">
        <fgColor rgb="FF00800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4" fillId="0" borderId="0"/>
    <xf numFmtId="9" fontId="14" fillId="0" borderId="0" applyFont="0" applyFill="0" applyBorder="0" applyAlignment="0" applyProtection="0"/>
    <xf numFmtId="0" fontId="21" fillId="0" borderId="0" applyNumberFormat="0" applyFill="0" applyBorder="0" applyAlignment="0" applyProtection="0"/>
  </cellStyleXfs>
  <cellXfs count="145">
    <xf numFmtId="0" fontId="0" fillId="0" borderId="0" xfId="0"/>
    <xf numFmtId="0" fontId="3" fillId="2" borderId="0" xfId="0" applyFont="1" applyFill="1"/>
    <xf numFmtId="5" fontId="3" fillId="2" borderId="0" xfId="0" applyNumberFormat="1" applyFont="1" applyFill="1" applyAlignment="1">
      <alignment horizontal="center"/>
    </xf>
    <xf numFmtId="0" fontId="0" fillId="2" borderId="0" xfId="0" applyFill="1"/>
    <xf numFmtId="5" fontId="0" fillId="2" borderId="0" xfId="0" applyNumberFormat="1" applyFill="1" applyAlignment="1">
      <alignment horizontal="center"/>
    </xf>
    <xf numFmtId="5" fontId="2" fillId="2" borderId="0" xfId="0" applyNumberFormat="1" applyFont="1" applyFill="1" applyAlignment="1">
      <alignment horizontal="center"/>
    </xf>
    <xf numFmtId="1" fontId="2" fillId="2" borderId="0" xfId="0" applyNumberFormat="1" applyFont="1" applyFill="1" applyAlignment="1">
      <alignment horizontal="center"/>
    </xf>
    <xf numFmtId="0" fontId="2" fillId="2" borderId="0" xfId="0" applyFont="1" applyFill="1" applyAlignment="1">
      <alignment horizontal="left" indent="1"/>
    </xf>
    <xf numFmtId="2" fontId="0" fillId="2" borderId="0" xfId="0" applyNumberFormat="1" applyFill="1" applyAlignment="1">
      <alignment horizontal="center"/>
    </xf>
    <xf numFmtId="164" fontId="0" fillId="2" borderId="0" xfId="1" applyNumberFormat="1" applyFont="1" applyFill="1" applyAlignment="1">
      <alignment horizontal="center"/>
    </xf>
    <xf numFmtId="0" fontId="0" fillId="2" borderId="0" xfId="0" applyFill="1" applyAlignment="1">
      <alignment horizontal="left" indent="1"/>
    </xf>
    <xf numFmtId="164" fontId="0" fillId="2" borderId="0" xfId="0" applyNumberFormat="1" applyFill="1" applyAlignment="1">
      <alignment horizontal="center"/>
    </xf>
    <xf numFmtId="164" fontId="4" fillId="3" borderId="0" xfId="0" applyNumberFormat="1" applyFont="1" applyFill="1" applyAlignment="1">
      <alignment horizontal="center"/>
    </xf>
    <xf numFmtId="5" fontId="4" fillId="3" borderId="0" xfId="0" applyNumberFormat="1" applyFont="1" applyFill="1" applyAlignment="1">
      <alignment horizontal="center"/>
    </xf>
    <xf numFmtId="0" fontId="2" fillId="2" borderId="0" xfId="0" applyFont="1" applyFill="1"/>
    <xf numFmtId="0" fontId="0" fillId="2" borderId="0" xfId="0" applyFill="1" applyAlignment="1">
      <alignment horizontal="left" indent="2"/>
    </xf>
    <xf numFmtId="1" fontId="4" fillId="3" borderId="0" xfId="0" applyNumberFormat="1" applyFont="1" applyFill="1" applyAlignment="1">
      <alignment horizontal="center"/>
    </xf>
    <xf numFmtId="0" fontId="2" fillId="2" borderId="0" xfId="0" applyFont="1" applyFill="1" applyAlignment="1">
      <alignment horizontal="center"/>
    </xf>
    <xf numFmtId="166" fontId="4" fillId="3" borderId="0" xfId="1" applyNumberFormat="1" applyFont="1" applyFill="1" applyAlignment="1" applyProtection="1">
      <alignment horizontal="left"/>
      <protection locked="0"/>
    </xf>
    <xf numFmtId="1" fontId="4" fillId="3" borderId="0" xfId="1" applyNumberFormat="1" applyFont="1" applyFill="1" applyAlignment="1" applyProtection="1">
      <alignment horizontal="right"/>
      <protection locked="0"/>
    </xf>
    <xf numFmtId="0" fontId="5" fillId="5" borderId="0" xfId="0" applyFont="1" applyFill="1"/>
    <xf numFmtId="0" fontId="3" fillId="2" borderId="0" xfId="0" applyFont="1" applyFill="1" applyProtection="1"/>
    <xf numFmtId="0" fontId="0" fillId="2" borderId="0" xfId="0" applyFill="1" applyProtection="1"/>
    <xf numFmtId="0" fontId="5" fillId="5" borderId="0" xfId="0" applyFont="1" applyFill="1" applyProtection="1"/>
    <xf numFmtId="0" fontId="0" fillId="2" borderId="0" xfId="0" applyFont="1" applyFill="1" applyProtection="1"/>
    <xf numFmtId="0" fontId="2" fillId="4" borderId="0" xfId="0" applyFont="1" applyFill="1" applyAlignment="1" applyProtection="1">
      <alignment horizontal="center" vertical="center"/>
    </xf>
    <xf numFmtId="0" fontId="2" fillId="2" borderId="1" xfId="0" applyFont="1" applyFill="1" applyBorder="1" applyAlignment="1" applyProtection="1">
      <alignment horizontal="center" wrapText="1"/>
    </xf>
    <xf numFmtId="0" fontId="2" fillId="2" borderId="0" xfId="0" applyFont="1" applyFill="1" applyAlignment="1" applyProtection="1">
      <alignment horizontal="left" indent="1"/>
    </xf>
    <xf numFmtId="1" fontId="6" fillId="2" borderId="0" xfId="0" applyNumberFormat="1" applyFont="1" applyFill="1" applyAlignment="1" applyProtection="1">
      <alignment horizontal="center"/>
    </xf>
    <xf numFmtId="0" fontId="2" fillId="2" borderId="0" xfId="0" applyFont="1" applyFill="1" applyProtection="1"/>
    <xf numFmtId="0" fontId="0" fillId="0" borderId="0" xfId="0" applyProtection="1"/>
    <xf numFmtId="0" fontId="9" fillId="2" borderId="0" xfId="0" applyFont="1" applyFill="1" applyAlignment="1" applyProtection="1">
      <alignment horizontal="left" vertical="top" wrapText="1"/>
    </xf>
    <xf numFmtId="0" fontId="0" fillId="2" borderId="0" xfId="0" applyFill="1" applyAlignment="1" applyProtection="1">
      <alignment horizontal="center" vertical="center"/>
    </xf>
    <xf numFmtId="0" fontId="0" fillId="2" borderId="0" xfId="0" applyFill="1" applyAlignment="1" applyProtection="1">
      <alignment horizontal="left" vertical="center"/>
    </xf>
    <xf numFmtId="1" fontId="4" fillId="3" borderId="0" xfId="0" applyNumberFormat="1" applyFont="1" applyFill="1" applyAlignment="1" applyProtection="1">
      <alignment horizontal="center"/>
      <protection locked="0"/>
    </xf>
    <xf numFmtId="0" fontId="0" fillId="2" borderId="0" xfId="0" applyFill="1" applyAlignment="1">
      <alignment horizontal="center"/>
    </xf>
    <xf numFmtId="167" fontId="4" fillId="3" borderId="0" xfId="0" applyNumberFormat="1" applyFont="1" applyFill="1" applyAlignment="1" applyProtection="1">
      <alignment horizontal="center"/>
      <protection locked="0"/>
    </xf>
    <xf numFmtId="167" fontId="0" fillId="2" borderId="0" xfId="0" applyNumberFormat="1" applyFill="1" applyAlignment="1">
      <alignment horizontal="center"/>
    </xf>
    <xf numFmtId="166" fontId="4" fillId="3" borderId="0" xfId="1" applyNumberFormat="1" applyFont="1" applyFill="1" applyAlignment="1">
      <alignment horizontal="center"/>
    </xf>
    <xf numFmtId="167" fontId="4" fillId="3" borderId="0" xfId="1" applyNumberFormat="1" applyFont="1" applyFill="1" applyAlignment="1">
      <alignment horizontal="center"/>
    </xf>
    <xf numFmtId="5" fontId="4" fillId="3" borderId="0" xfId="0" applyNumberFormat="1" applyFont="1" applyFill="1" applyAlignment="1" applyProtection="1">
      <alignment horizontal="center"/>
      <protection locked="0"/>
    </xf>
    <xf numFmtId="164" fontId="4" fillId="3" borderId="0" xfId="0" applyNumberFormat="1" applyFont="1" applyFill="1" applyAlignment="1" applyProtection="1">
      <alignment horizontal="center"/>
      <protection locked="0"/>
    </xf>
    <xf numFmtId="5" fontId="0" fillId="2" borderId="0" xfId="0" applyNumberFormat="1" applyFont="1" applyFill="1" applyAlignment="1">
      <alignment horizontal="center"/>
    </xf>
    <xf numFmtId="6" fontId="2" fillId="2" borderId="0" xfId="0" applyNumberFormat="1" applyFont="1" applyFill="1" applyAlignment="1">
      <alignment horizontal="center"/>
    </xf>
    <xf numFmtId="0" fontId="4" fillId="3" borderId="0" xfId="0" applyFont="1" applyFill="1" applyProtection="1">
      <protection locked="0"/>
    </xf>
    <xf numFmtId="0" fontId="5" fillId="5" borderId="0" xfId="0" applyFont="1" applyFill="1" applyAlignment="1">
      <alignment horizontal="center"/>
    </xf>
    <xf numFmtId="10" fontId="4" fillId="3" borderId="0" xfId="0" applyNumberFormat="1" applyFont="1" applyFill="1" applyAlignment="1">
      <alignment horizontal="center"/>
    </xf>
    <xf numFmtId="1" fontId="0" fillId="2" borderId="0" xfId="0" applyNumberFormat="1" applyFill="1" applyAlignment="1">
      <alignment horizontal="center"/>
    </xf>
    <xf numFmtId="5" fontId="3" fillId="2" borderId="0" xfId="0" applyNumberFormat="1" applyFont="1" applyFill="1" applyAlignment="1">
      <alignment horizontal="left"/>
    </xf>
    <xf numFmtId="0" fontId="11" fillId="2" borderId="0" xfId="0" applyFont="1" applyFill="1"/>
    <xf numFmtId="0" fontId="0" fillId="2" borderId="0" xfId="0" applyFill="1" applyProtection="1"/>
    <xf numFmtId="0" fontId="13" fillId="2" borderId="0" xfId="0" applyFont="1" applyFill="1"/>
    <xf numFmtId="0" fontId="3" fillId="2" borderId="0" xfId="2" applyFont="1" applyFill="1"/>
    <xf numFmtId="168" fontId="3" fillId="2" borderId="0" xfId="2" applyNumberFormat="1" applyFont="1" applyFill="1" applyAlignment="1">
      <alignment horizontal="center"/>
    </xf>
    <xf numFmtId="0" fontId="12" fillId="2" borderId="0" xfId="2" applyFont="1" applyFill="1"/>
    <xf numFmtId="168" fontId="12" fillId="0" borderId="0" xfId="2" applyNumberFormat="1" applyFont="1" applyAlignment="1">
      <alignment horizontal="center" vertical="center"/>
    </xf>
    <xf numFmtId="0" fontId="14" fillId="2" borderId="0" xfId="2" applyFill="1"/>
    <xf numFmtId="1" fontId="15" fillId="6" borderId="0" xfId="2" applyNumberFormat="1" applyFont="1" applyFill="1" applyAlignment="1">
      <alignment horizontal="center"/>
    </xf>
    <xf numFmtId="0" fontId="14" fillId="2" borderId="0" xfId="2" applyFont="1" applyFill="1"/>
    <xf numFmtId="168" fontId="15" fillId="6" borderId="0" xfId="2" applyNumberFormat="1" applyFont="1" applyFill="1" applyAlignment="1">
      <alignment horizontal="center"/>
    </xf>
    <xf numFmtId="5" fontId="14" fillId="2" borderId="0" xfId="2" applyNumberFormat="1" applyFill="1"/>
    <xf numFmtId="0" fontId="2" fillId="4" borderId="0" xfId="0" applyFont="1" applyFill="1" applyAlignment="1">
      <alignment horizontal="center" vertical="center"/>
    </xf>
    <xf numFmtId="164" fontId="15" fillId="6" borderId="0" xfId="3" applyNumberFormat="1" applyFont="1" applyFill="1" applyAlignment="1">
      <alignment horizontal="center"/>
    </xf>
    <xf numFmtId="9" fontId="15" fillId="6" borderId="0" xfId="3" applyNumberFormat="1" applyFont="1" applyFill="1" applyAlignment="1">
      <alignment horizontal="center"/>
    </xf>
    <xf numFmtId="169" fontId="15" fillId="6" borderId="0" xfId="2" applyNumberFormat="1" applyFont="1" applyFill="1" applyAlignment="1">
      <alignment horizontal="center"/>
    </xf>
    <xf numFmtId="164" fontId="14" fillId="2" borderId="0" xfId="3" applyNumberFormat="1" applyFont="1" applyFill="1"/>
    <xf numFmtId="168" fontId="15" fillId="0" borderId="0" xfId="2" applyNumberFormat="1" applyFont="1" applyAlignment="1">
      <alignment horizontal="center"/>
    </xf>
    <xf numFmtId="168" fontId="15" fillId="2" borderId="0" xfId="2" applyNumberFormat="1" applyFont="1" applyFill="1" applyAlignment="1">
      <alignment horizontal="center"/>
    </xf>
    <xf numFmtId="2" fontId="15" fillId="6" borderId="0" xfId="2" applyNumberFormat="1" applyFont="1" applyFill="1" applyAlignment="1">
      <alignment horizontal="center"/>
    </xf>
    <xf numFmtId="166" fontId="15" fillId="6" borderId="0" xfId="3" applyNumberFormat="1" applyFont="1" applyFill="1" applyAlignment="1">
      <alignment horizontal="center"/>
    </xf>
    <xf numFmtId="170" fontId="14" fillId="2" borderId="0" xfId="3" applyNumberFormat="1" applyFont="1" applyFill="1"/>
    <xf numFmtId="168" fontId="16" fillId="7" borderId="0" xfId="2" applyNumberFormat="1" applyFont="1" applyFill="1"/>
    <xf numFmtId="0" fontId="16" fillId="7" borderId="0" xfId="2" applyFont="1" applyFill="1"/>
    <xf numFmtId="164" fontId="16" fillId="7" borderId="0" xfId="3" applyNumberFormat="1" applyFont="1"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2" fillId="2" borderId="0" xfId="0" applyFont="1" applyFill="1" applyBorder="1"/>
    <xf numFmtId="0" fontId="2" fillId="2" borderId="0" xfId="0" applyFont="1" applyFill="1" applyBorder="1" applyAlignment="1">
      <alignment horizontal="center" wrapText="1"/>
    </xf>
    <xf numFmtId="0" fontId="2" fillId="2" borderId="6" xfId="0" applyFont="1" applyFill="1" applyBorder="1" applyAlignment="1">
      <alignment horizontal="center" wrapText="1"/>
    </xf>
    <xf numFmtId="0" fontId="0" fillId="2" borderId="0" xfId="0" applyFill="1" applyBorder="1"/>
    <xf numFmtId="0" fontId="0" fillId="2" borderId="6" xfId="0" applyFill="1" applyBorder="1"/>
    <xf numFmtId="5" fontId="2" fillId="2" borderId="0" xfId="0" applyNumberFormat="1" applyFont="1" applyFill="1" applyBorder="1" applyAlignment="1">
      <alignment horizontal="center"/>
    </xf>
    <xf numFmtId="5" fontId="2" fillId="2" borderId="6" xfId="0" applyNumberFormat="1" applyFont="1" applyFill="1" applyBorder="1" applyAlignment="1">
      <alignment horizontal="center"/>
    </xf>
    <xf numFmtId="5" fontId="0" fillId="2" borderId="0" xfId="0" applyNumberFormat="1" applyFill="1" applyBorder="1"/>
    <xf numFmtId="0" fontId="2" fillId="2" borderId="0" xfId="0" applyFont="1" applyFill="1" applyBorder="1" applyAlignment="1">
      <alignment horizontal="left" indent="1"/>
    </xf>
    <xf numFmtId="5" fontId="0" fillId="2" borderId="6" xfId="0" applyNumberFormat="1" applyFill="1" applyBorder="1"/>
    <xf numFmtId="0" fontId="0" fillId="2" borderId="0" xfId="0" applyFont="1" applyFill="1" applyBorder="1"/>
    <xf numFmtId="5" fontId="0" fillId="2" borderId="0" xfId="0" applyNumberFormat="1" applyFont="1" applyFill="1" applyBorder="1" applyAlignment="1">
      <alignment horizontal="center"/>
    </xf>
    <xf numFmtId="5" fontId="0" fillId="2" borderId="6" xfId="0" applyNumberFormat="1" applyFont="1" applyFill="1" applyBorder="1" applyAlignment="1">
      <alignment horizontal="center"/>
    </xf>
    <xf numFmtId="0" fontId="0" fillId="2" borderId="0" xfId="0" applyFont="1" applyFill="1" applyBorder="1" applyAlignment="1">
      <alignment horizontal="left"/>
    </xf>
    <xf numFmtId="9" fontId="4" fillId="3" borderId="0" xfId="0" applyNumberFormat="1" applyFont="1" applyFill="1" applyAlignment="1">
      <alignment horizontal="center"/>
    </xf>
    <xf numFmtId="0" fontId="6" fillId="4" borderId="1" xfId="0" applyFont="1" applyFill="1" applyBorder="1" applyAlignment="1">
      <alignment horizontal="center" vertical="center"/>
    </xf>
    <xf numFmtId="5" fontId="4" fillId="3" borderId="0" xfId="0" applyNumberFormat="1" applyFont="1" applyFill="1" applyBorder="1" applyAlignment="1">
      <alignment horizontal="center"/>
    </xf>
    <xf numFmtId="0" fontId="0" fillId="2" borderId="1" xfId="0" applyFill="1" applyBorder="1" applyAlignment="1">
      <alignment horizontal="center"/>
    </xf>
    <xf numFmtId="0" fontId="4" fillId="3" borderId="0" xfId="0" applyNumberFormat="1" applyFont="1" applyFill="1" applyAlignment="1">
      <alignment horizontal="center"/>
    </xf>
    <xf numFmtId="9" fontId="0" fillId="2" borderId="0" xfId="1" applyFont="1" applyFill="1" applyBorder="1" applyAlignment="1">
      <alignment horizontal="right"/>
    </xf>
    <xf numFmtId="5" fontId="0" fillId="2" borderId="0" xfId="0" applyNumberFormat="1"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5" fontId="0" fillId="2" borderId="0" xfId="0" applyNumberFormat="1" applyFill="1" applyBorder="1" applyAlignment="1">
      <alignment horizontal="center"/>
    </xf>
    <xf numFmtId="0" fontId="11" fillId="2" borderId="0" xfId="0" applyFont="1" applyFill="1" applyBorder="1"/>
    <xf numFmtId="0" fontId="0" fillId="2" borderId="0" xfId="0" applyFill="1" applyProtection="1"/>
    <xf numFmtId="5" fontId="2" fillId="2" borderId="0" xfId="0" applyNumberFormat="1" applyFont="1" applyFill="1" applyAlignment="1">
      <alignment horizontal="center" wrapText="1"/>
    </xf>
    <xf numFmtId="0" fontId="4" fillId="3" borderId="0" xfId="0" applyNumberFormat="1" applyFont="1" applyFill="1" applyAlignment="1" applyProtection="1">
      <alignment horizontal="center"/>
      <protection locked="0"/>
    </xf>
    <xf numFmtId="0" fontId="2" fillId="2" borderId="0" xfId="0" applyNumberFormat="1" applyFont="1" applyFill="1" applyAlignment="1">
      <alignment horizontal="center"/>
    </xf>
    <xf numFmtId="0" fontId="0" fillId="2" borderId="0" xfId="0" applyFont="1" applyFill="1" applyAlignment="1">
      <alignment horizontal="left"/>
    </xf>
    <xf numFmtId="0" fontId="0" fillId="2" borderId="0" xfId="0" applyFill="1" applyAlignment="1">
      <alignment horizontal="left" vertical="top" wrapText="1"/>
    </xf>
    <xf numFmtId="0" fontId="3" fillId="2" borderId="0" xfId="0" applyFont="1" applyFill="1" applyAlignment="1">
      <alignment horizontal="left" vertical="top" wrapText="1"/>
    </xf>
    <xf numFmtId="0" fontId="0" fillId="2" borderId="1" xfId="0" applyFill="1" applyBorder="1" applyAlignment="1">
      <alignment horizontal="left" vertical="top" wrapText="1"/>
    </xf>
    <xf numFmtId="0" fontId="0" fillId="2" borderId="13" xfId="0" applyFill="1" applyBorder="1" applyProtection="1"/>
    <xf numFmtId="0" fontId="2" fillId="2" borderId="14" xfId="0" applyFont="1" applyFill="1" applyBorder="1" applyAlignment="1" applyProtection="1">
      <alignment horizontal="left" wrapText="1"/>
    </xf>
    <xf numFmtId="0" fontId="5" fillId="5" borderId="1" xfId="0" applyFont="1" applyFill="1" applyBorder="1" applyAlignment="1">
      <alignment horizontal="left" vertical="top" wrapText="1"/>
    </xf>
    <xf numFmtId="0" fontId="0" fillId="2" borderId="0" xfId="0" applyFill="1" applyProtection="1"/>
    <xf numFmtId="0" fontId="0" fillId="8" borderId="0" xfId="0" applyFill="1" applyProtection="1"/>
    <xf numFmtId="0" fontId="18" fillId="2" borderId="0" xfId="0" applyFont="1" applyFill="1" applyAlignment="1" applyProtection="1">
      <alignment horizontal="left" vertical="top" wrapText="1"/>
    </xf>
    <xf numFmtId="0" fontId="18" fillId="8" borderId="0" xfId="0" applyFont="1" applyFill="1" applyAlignment="1" applyProtection="1">
      <alignment horizontal="left" vertical="top" wrapText="1"/>
    </xf>
    <xf numFmtId="0" fontId="0" fillId="2" borderId="0" xfId="0" applyFill="1" applyProtection="1"/>
    <xf numFmtId="0" fontId="0" fillId="2" borderId="0" xfId="0" applyFill="1" applyProtection="1"/>
    <xf numFmtId="0" fontId="18" fillId="8" borderId="0" xfId="0" applyFont="1" applyFill="1" applyProtection="1"/>
    <xf numFmtId="0" fontId="18" fillId="2" borderId="0" xfId="0" applyFont="1" applyFill="1" applyProtection="1"/>
    <xf numFmtId="0" fontId="21" fillId="2" borderId="0" xfId="4" applyFill="1"/>
    <xf numFmtId="0" fontId="22" fillId="2" borderId="0" xfId="4" applyFont="1" applyFill="1"/>
    <xf numFmtId="0" fontId="0" fillId="8" borderId="0" xfId="0" applyFill="1"/>
    <xf numFmtId="5" fontId="0" fillId="8" borderId="0" xfId="0" applyNumberFormat="1" applyFill="1" applyAlignment="1">
      <alignment horizontal="center"/>
    </xf>
    <xf numFmtId="0" fontId="18" fillId="2" borderId="0" xfId="0" applyFont="1" applyFill="1" applyAlignment="1" applyProtection="1">
      <alignment horizontal="left" vertical="top" wrapText="1"/>
    </xf>
    <xf numFmtId="0" fontId="0" fillId="2" borderId="10" xfId="0" applyFill="1" applyBorder="1" applyAlignment="1" applyProtection="1">
      <alignment horizontal="center"/>
    </xf>
    <xf numFmtId="0" fontId="0" fillId="2" borderId="12" xfId="0" applyFill="1" applyBorder="1" applyAlignment="1" applyProtection="1">
      <alignment horizontal="center"/>
    </xf>
    <xf numFmtId="0" fontId="4" fillId="3" borderId="0" xfId="0" applyFont="1" applyFill="1" applyAlignment="1" applyProtection="1">
      <alignment horizontal="left"/>
      <protection locked="0"/>
    </xf>
    <xf numFmtId="0" fontId="9" fillId="2" borderId="0" xfId="0" applyFont="1" applyFill="1" applyAlignment="1" applyProtection="1">
      <alignment horizontal="left" vertical="top" wrapText="1"/>
    </xf>
    <xf numFmtId="0" fontId="4" fillId="3" borderId="0" xfId="0" applyFont="1" applyFill="1" applyAlignment="1" applyProtection="1">
      <alignment horizontal="left" vertical="top" wrapText="1"/>
      <protection locked="0"/>
    </xf>
    <xf numFmtId="8" fontId="0" fillId="2" borderId="0" xfId="0" applyNumberFormat="1" applyFill="1" applyProtection="1"/>
    <xf numFmtId="14" fontId="0" fillId="2" borderId="0" xfId="0" applyNumberFormat="1" applyFill="1" applyProtection="1"/>
    <xf numFmtId="0" fontId="0" fillId="2" borderId="0" xfId="0" applyFill="1" applyProtection="1"/>
    <xf numFmtId="5" fontId="4" fillId="3" borderId="0" xfId="0" applyNumberFormat="1" applyFont="1" applyFill="1" applyAlignment="1" applyProtection="1">
      <alignment horizontal="left"/>
      <protection locked="0"/>
    </xf>
    <xf numFmtId="165" fontId="4" fillId="3" borderId="0" xfId="0" applyNumberFormat="1" applyFont="1" applyFill="1" applyAlignment="1" applyProtection="1">
      <alignment horizontal="left"/>
      <protection locked="0"/>
    </xf>
    <xf numFmtId="0" fontId="5" fillId="5" borderId="0" xfId="0" applyFont="1" applyFill="1" applyAlignment="1" applyProtection="1">
      <alignment horizontal="left" vertical="top" wrapText="1"/>
    </xf>
    <xf numFmtId="0" fontId="2" fillId="2" borderId="10" xfId="0" applyFont="1" applyFill="1" applyBorder="1" applyAlignment="1" applyProtection="1">
      <alignment horizontal="center"/>
    </xf>
    <xf numFmtId="0" fontId="0" fillId="2" borderId="11" xfId="0" applyFill="1" applyBorder="1" applyAlignment="1" applyProtection="1">
      <alignment horizontal="center"/>
    </xf>
    <xf numFmtId="0" fontId="2" fillId="2" borderId="13" xfId="0" applyFont="1" applyFill="1" applyBorder="1" applyAlignment="1" applyProtection="1">
      <alignment horizontal="center" wrapText="1"/>
    </xf>
    <xf numFmtId="0" fontId="2" fillId="2" borderId="14" xfId="0" applyFont="1" applyFill="1" applyBorder="1" applyAlignment="1" applyProtection="1">
      <alignment horizontal="center" wrapText="1"/>
    </xf>
    <xf numFmtId="0" fontId="9" fillId="2" borderId="0" xfId="0" applyFont="1" applyFill="1" applyAlignment="1">
      <alignment horizontal="left" vertical="top" wrapText="1"/>
    </xf>
    <xf numFmtId="0" fontId="22" fillId="2" borderId="0" xfId="4" applyFont="1" applyFill="1" applyAlignment="1" applyProtection="1">
      <alignment horizontal="left" vertical="top" wrapText="1"/>
    </xf>
  </cellXfs>
  <cellStyles count="5">
    <cellStyle name="Hyperlink" xfId="4" builtinId="8"/>
    <cellStyle name="Normal" xfId="0" builtinId="0"/>
    <cellStyle name="Normal 2" xfId="2"/>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hudexchange.info/resource/5238/recapitalization-workboo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rtal.hud.gov/hudportal/HUD?src=/program_offices/housing/mfh/cn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ortal.hud.gov/hudportal/HUD?src=/program_offices/housing/mfh/cn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6" sqref="A6"/>
    </sheetView>
  </sheetViews>
  <sheetFormatPr defaultColWidth="9.109375" defaultRowHeight="14.4" x14ac:dyDescent="0.3"/>
  <cols>
    <col min="1" max="1" width="103.88671875" style="109" customWidth="1"/>
    <col min="2" max="16384" width="9.109375" style="3"/>
  </cols>
  <sheetData>
    <row r="1" spans="1:1" s="1" customFormat="1" ht="21" x14ac:dyDescent="0.4">
      <c r="A1" s="110" t="s">
        <v>255</v>
      </c>
    </row>
    <row r="2" spans="1:1" s="1" customFormat="1" ht="21" x14ac:dyDescent="0.4">
      <c r="A2" s="110"/>
    </row>
    <row r="3" spans="1:1" x14ac:dyDescent="0.3">
      <c r="A3" s="114" t="s">
        <v>256</v>
      </c>
    </row>
    <row r="4" spans="1:1" ht="28.8" x14ac:dyDescent="0.3">
      <c r="A4" s="111" t="s">
        <v>257</v>
      </c>
    </row>
    <row r="5" spans="1:1" ht="43.2" x14ac:dyDescent="0.3">
      <c r="A5" s="111" t="s">
        <v>265</v>
      </c>
    </row>
    <row r="6" spans="1:1" x14ac:dyDescent="0.3">
      <c r="A6" s="114" t="s">
        <v>266</v>
      </c>
    </row>
    <row r="7" spans="1:1" ht="43.2" x14ac:dyDescent="0.3">
      <c r="A7" s="111" t="s">
        <v>279</v>
      </c>
    </row>
    <row r="8" spans="1:1" x14ac:dyDescent="0.3">
      <c r="A8" s="111" t="s">
        <v>284</v>
      </c>
    </row>
    <row r="9" spans="1:1" x14ac:dyDescent="0.3">
      <c r="A9" s="111" t="s">
        <v>285</v>
      </c>
    </row>
    <row r="10" spans="1:1" x14ac:dyDescent="0.3">
      <c r="A10" s="111"/>
    </row>
    <row r="11" spans="1:1" x14ac:dyDescent="0.3">
      <c r="A11" s="111"/>
    </row>
    <row r="12" spans="1:1" x14ac:dyDescent="0.3">
      <c r="A12" s="111"/>
    </row>
    <row r="13" spans="1:1" x14ac:dyDescent="0.3">
      <c r="A13" s="111"/>
    </row>
    <row r="14" spans="1:1" x14ac:dyDescent="0.3">
      <c r="A14" s="111"/>
    </row>
    <row r="15" spans="1:1" x14ac:dyDescent="0.3">
      <c r="A15" s="111"/>
    </row>
    <row r="16" spans="1:1" x14ac:dyDescent="0.3">
      <c r="A16" s="11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3"/>
  <sheetViews>
    <sheetView zoomScaleNormal="100" workbookViewId="0">
      <selection activeCell="I6" sqref="I6"/>
    </sheetView>
  </sheetViews>
  <sheetFormatPr defaultColWidth="9.109375" defaultRowHeight="14.4" x14ac:dyDescent="0.3"/>
  <cols>
    <col min="1" max="1" width="3.5546875" style="3" customWidth="1"/>
    <col min="2" max="2" width="43.88671875" style="3" customWidth="1"/>
    <col min="3" max="3" width="15.109375" style="3" customWidth="1"/>
    <col min="4" max="4" width="7" style="3" customWidth="1"/>
    <col min="5" max="5" width="15.109375" style="3" customWidth="1"/>
    <col min="6" max="6" width="4" style="3" customWidth="1"/>
    <col min="7" max="7" width="4.109375" style="3" customWidth="1"/>
    <col min="8" max="16384" width="9.109375" style="3"/>
  </cols>
  <sheetData>
    <row r="1" spans="1:9" x14ac:dyDescent="0.3">
      <c r="A1" s="125"/>
      <c r="B1" s="125"/>
      <c r="C1" s="125"/>
      <c r="D1" s="125"/>
      <c r="E1" s="125"/>
      <c r="F1" s="125"/>
      <c r="G1" s="125"/>
    </row>
    <row r="2" spans="1:9" s="115" customFormat="1" ht="18" x14ac:dyDescent="0.35">
      <c r="A2" s="116"/>
      <c r="B2" s="124" t="str">
        <f>HYPERLINK("https://www.hudexchange.info/resource/5238/recapitalization-workbook", "Click Here for Link to Workbook")</f>
        <v>Click Here for Link to Workbook</v>
      </c>
      <c r="C2" s="120"/>
      <c r="D2" s="120"/>
      <c r="E2" s="120"/>
      <c r="F2" s="120"/>
      <c r="G2" s="116"/>
      <c r="H2" s="117"/>
      <c r="I2" s="117"/>
    </row>
    <row r="3" spans="1:9" s="115" customFormat="1" ht="177" customHeight="1" x14ac:dyDescent="0.3">
      <c r="A3" s="116"/>
      <c r="B3" s="127" t="s">
        <v>331</v>
      </c>
      <c r="C3" s="127"/>
      <c r="D3" s="127"/>
      <c r="E3" s="127"/>
      <c r="F3" s="127"/>
      <c r="G3" s="118"/>
      <c r="H3" s="117"/>
      <c r="I3" s="117"/>
    </row>
    <row r="4" spans="1:9" s="115" customFormat="1" ht="18" customHeight="1" x14ac:dyDescent="0.3">
      <c r="A4" s="116"/>
      <c r="B4" s="116"/>
      <c r="C4" s="116"/>
      <c r="D4" s="116"/>
      <c r="E4" s="116"/>
      <c r="F4" s="116"/>
      <c r="G4" s="116"/>
      <c r="H4" s="117"/>
      <c r="I4" s="117"/>
    </row>
    <row r="5" spans="1:9" ht="21" x14ac:dyDescent="0.4">
      <c r="B5" s="1"/>
    </row>
    <row r="6" spans="1:9" s="51" customFormat="1" ht="21" x14ac:dyDescent="0.4">
      <c r="B6" s="1" t="str">
        <f>TRIM('Background Info'!$C$12)&amp;" -- Sources and Uses Calculator"</f>
        <v xml:space="preserve"> -- Sources and Uses Calculator</v>
      </c>
    </row>
    <row r="7" spans="1:9" s="1" customFormat="1" ht="21.6" thickBot="1" x14ac:dyDescent="0.45"/>
    <row r="8" spans="1:9" x14ac:dyDescent="0.3">
      <c r="A8" s="74"/>
      <c r="B8" s="75"/>
      <c r="C8" s="75"/>
      <c r="D8" s="75"/>
      <c r="E8" s="75"/>
      <c r="F8" s="76"/>
    </row>
    <row r="9" spans="1:9" x14ac:dyDescent="0.3">
      <c r="A9" s="77"/>
      <c r="B9" s="78" t="s">
        <v>218</v>
      </c>
      <c r="C9" s="79" t="s">
        <v>241</v>
      </c>
      <c r="D9" s="79"/>
      <c r="E9" s="79"/>
      <c r="F9" s="80"/>
    </row>
    <row r="10" spans="1:9" x14ac:dyDescent="0.3">
      <c r="A10" s="77"/>
      <c r="B10" s="81"/>
      <c r="C10" s="81"/>
      <c r="D10" s="81"/>
      <c r="E10" s="81"/>
      <c r="F10" s="82"/>
    </row>
    <row r="11" spans="1:9" x14ac:dyDescent="0.3">
      <c r="A11" s="77"/>
      <c r="B11" s="88" t="s">
        <v>219</v>
      </c>
      <c r="C11" s="89">
        <f>+C38</f>
        <v>0</v>
      </c>
      <c r="D11" s="97">
        <f t="shared" ref="D11:D16" si="0">IF($C$18=0,0,C11/$C$18)</f>
        <v>0</v>
      </c>
      <c r="E11" s="98" t="s">
        <v>242</v>
      </c>
      <c r="F11" s="90"/>
    </row>
    <row r="12" spans="1:9" x14ac:dyDescent="0.3">
      <c r="A12" s="77"/>
      <c r="B12" s="88" t="s">
        <v>220</v>
      </c>
      <c r="C12" s="89">
        <f>IF($C$40=$I$40,ROUND(C$18*$C$41,-3),0)</f>
        <v>0</v>
      </c>
      <c r="D12" s="97">
        <f t="shared" si="0"/>
        <v>0</v>
      </c>
      <c r="E12" s="98" t="s">
        <v>242</v>
      </c>
      <c r="F12" s="90"/>
    </row>
    <row r="13" spans="1:9" x14ac:dyDescent="0.3">
      <c r="A13" s="77"/>
      <c r="B13" s="88" t="s">
        <v>221</v>
      </c>
      <c r="C13" s="89">
        <f>IF($C$40=$J$40,ROUND(C$18*$C$41,-3),0)</f>
        <v>0</v>
      </c>
      <c r="D13" s="97">
        <f t="shared" si="0"/>
        <v>0</v>
      </c>
      <c r="E13" s="98" t="s">
        <v>242</v>
      </c>
      <c r="F13" s="90"/>
    </row>
    <row r="14" spans="1:9" x14ac:dyDescent="0.3">
      <c r="A14" s="77"/>
      <c r="B14" s="91" t="s">
        <v>238</v>
      </c>
      <c r="C14" s="89">
        <f>+C42</f>
        <v>1</v>
      </c>
      <c r="D14" s="97">
        <f t="shared" si="0"/>
        <v>0</v>
      </c>
      <c r="E14" s="98" t="s">
        <v>242</v>
      </c>
      <c r="F14" s="90"/>
    </row>
    <row r="15" spans="1:9" x14ac:dyDescent="0.3">
      <c r="A15" s="77"/>
      <c r="B15" s="88" t="s">
        <v>151</v>
      </c>
      <c r="C15" s="89">
        <f>MAX(0,MIN(ROUND(C26*$C$43,-2),C18-SUM(C10:C14)))</f>
        <v>0</v>
      </c>
      <c r="D15" s="97">
        <f t="shared" si="0"/>
        <v>0</v>
      </c>
      <c r="E15" s="98" t="s">
        <v>242</v>
      </c>
      <c r="F15" s="90"/>
    </row>
    <row r="16" spans="1:9" x14ac:dyDescent="0.3">
      <c r="A16" s="77"/>
      <c r="B16" s="88" t="s">
        <v>240</v>
      </c>
      <c r="C16" s="89">
        <f>C18-SUM(C10:C15)</f>
        <v>-1</v>
      </c>
      <c r="D16" s="97">
        <f t="shared" si="0"/>
        <v>0</v>
      </c>
      <c r="E16" s="98" t="s">
        <v>242</v>
      </c>
      <c r="F16" s="90"/>
    </row>
    <row r="17" spans="1:6" x14ac:dyDescent="0.3">
      <c r="A17" s="77"/>
      <c r="B17" s="103" t="str">
        <f>IF(C16&gt;0,"Additional funding needed","")</f>
        <v/>
      </c>
      <c r="C17" s="85"/>
      <c r="D17" s="85"/>
      <c r="E17" s="85"/>
      <c r="F17" s="84"/>
    </row>
    <row r="18" spans="1:6" x14ac:dyDescent="0.3">
      <c r="A18" s="77"/>
      <c r="B18" s="86" t="s">
        <v>153</v>
      </c>
      <c r="C18" s="83">
        <f>+C28</f>
        <v>0</v>
      </c>
      <c r="D18" s="83"/>
      <c r="E18" s="83"/>
      <c r="F18" s="84"/>
    </row>
    <row r="19" spans="1:6" x14ac:dyDescent="0.3">
      <c r="A19" s="77"/>
      <c r="B19" s="81"/>
      <c r="C19" s="85"/>
      <c r="D19" s="85"/>
      <c r="E19" s="85"/>
      <c r="F19" s="87"/>
    </row>
    <row r="20" spans="1:6" x14ac:dyDescent="0.3">
      <c r="A20" s="77"/>
      <c r="B20" s="81" t="s">
        <v>244</v>
      </c>
      <c r="C20" s="102">
        <f>+C39</f>
        <v>0</v>
      </c>
      <c r="D20" s="97">
        <f t="shared" ref="D20:D26" si="1">IF($C$28=0,0,C20/$C$28)</f>
        <v>0</v>
      </c>
      <c r="E20" s="98" t="s">
        <v>243</v>
      </c>
      <c r="F20" s="87"/>
    </row>
    <row r="21" spans="1:6" x14ac:dyDescent="0.3">
      <c r="A21" s="77"/>
      <c r="B21" s="88" t="s">
        <v>222</v>
      </c>
      <c r="C21" s="89">
        <f>+C32</f>
        <v>0</v>
      </c>
      <c r="D21" s="97">
        <f t="shared" si="1"/>
        <v>0</v>
      </c>
      <c r="E21" s="98" t="s">
        <v>243</v>
      </c>
      <c r="F21" s="90"/>
    </row>
    <row r="22" spans="1:6" x14ac:dyDescent="0.3">
      <c r="A22" s="77"/>
      <c r="B22" s="88" t="s">
        <v>172</v>
      </c>
      <c r="C22" s="89">
        <f>ROUND(C21*$C$33,-2)</f>
        <v>0</v>
      </c>
      <c r="D22" s="97">
        <f t="shared" si="1"/>
        <v>0</v>
      </c>
      <c r="E22" s="98" t="s">
        <v>243</v>
      </c>
      <c r="F22" s="90"/>
    </row>
    <row r="23" spans="1:6" x14ac:dyDescent="0.3">
      <c r="A23" s="77"/>
      <c r="B23" s="88" t="s">
        <v>223</v>
      </c>
      <c r="C23" s="89">
        <f>ROUND((C22+C21)*$C$34,-2)</f>
        <v>0</v>
      </c>
      <c r="D23" s="97">
        <f t="shared" si="1"/>
        <v>0</v>
      </c>
      <c r="E23" s="98" t="s">
        <v>243</v>
      </c>
      <c r="F23" s="90"/>
    </row>
    <row r="24" spans="1:6" x14ac:dyDescent="0.3">
      <c r="A24" s="77"/>
      <c r="B24" s="91" t="s">
        <v>224</v>
      </c>
      <c r="C24" s="89">
        <f>ROUND(SUM(C19:C23)*20%,-2)</f>
        <v>0</v>
      </c>
      <c r="D24" s="97">
        <f t="shared" si="1"/>
        <v>0</v>
      </c>
      <c r="E24" s="98" t="s">
        <v>243</v>
      </c>
      <c r="F24" s="90"/>
    </row>
    <row r="25" spans="1:6" x14ac:dyDescent="0.3">
      <c r="A25" s="77"/>
      <c r="B25" s="91" t="s">
        <v>179</v>
      </c>
      <c r="C25" s="89">
        <f>ROUND(C24*$C$36,-2)</f>
        <v>0</v>
      </c>
      <c r="D25" s="97">
        <f t="shared" si="1"/>
        <v>0</v>
      </c>
      <c r="E25" s="98" t="s">
        <v>243</v>
      </c>
      <c r="F25" s="90"/>
    </row>
    <row r="26" spans="1:6" x14ac:dyDescent="0.3">
      <c r="A26" s="77"/>
      <c r="B26" s="88" t="s">
        <v>158</v>
      </c>
      <c r="C26" s="89">
        <f>ROUND(SUM(C19:C25)/(1-$C$37)-SUM(C19:C25),-2)</f>
        <v>0</v>
      </c>
      <c r="D26" s="97">
        <f t="shared" si="1"/>
        <v>0</v>
      </c>
      <c r="E26" s="98" t="s">
        <v>243</v>
      </c>
      <c r="F26" s="90"/>
    </row>
    <row r="27" spans="1:6" x14ac:dyDescent="0.3">
      <c r="A27" s="77"/>
      <c r="B27" s="81"/>
      <c r="C27" s="85"/>
      <c r="D27" s="85"/>
      <c r="E27" s="85"/>
      <c r="F27" s="87"/>
    </row>
    <row r="28" spans="1:6" x14ac:dyDescent="0.3">
      <c r="A28" s="77"/>
      <c r="B28" s="86" t="s">
        <v>246</v>
      </c>
      <c r="C28" s="83">
        <f>SUM(C19:C27)</f>
        <v>0</v>
      </c>
      <c r="D28" s="83"/>
      <c r="E28" s="83"/>
      <c r="F28" s="84"/>
    </row>
    <row r="29" spans="1:6" ht="15" thickBot="1" x14ac:dyDescent="0.35">
      <c r="A29" s="99"/>
      <c r="B29" s="100"/>
      <c r="C29" s="100"/>
      <c r="D29" s="100"/>
      <c r="E29" s="100"/>
      <c r="F29" s="101"/>
    </row>
    <row r="31" spans="1:6" x14ac:dyDescent="0.3">
      <c r="B31" s="3" t="s">
        <v>225</v>
      </c>
    </row>
    <row r="32" spans="1:6" x14ac:dyDescent="0.3">
      <c r="B32" s="10" t="s">
        <v>231</v>
      </c>
      <c r="C32" s="94">
        <v>0</v>
      </c>
    </row>
    <row r="33" spans="2:10" x14ac:dyDescent="0.3">
      <c r="B33" s="10" t="s">
        <v>226</v>
      </c>
      <c r="C33" s="92">
        <v>0</v>
      </c>
      <c r="D33" s="93" t="s">
        <v>54</v>
      </c>
    </row>
    <row r="34" spans="2:10" x14ac:dyDescent="0.3">
      <c r="B34" s="10" t="s">
        <v>227</v>
      </c>
      <c r="C34" s="92">
        <v>0</v>
      </c>
      <c r="D34" s="93" t="s">
        <v>54</v>
      </c>
    </row>
    <row r="35" spans="2:10" x14ac:dyDescent="0.3">
      <c r="B35" s="10" t="s">
        <v>228</v>
      </c>
      <c r="C35" s="92">
        <v>0</v>
      </c>
      <c r="D35" s="93" t="s">
        <v>54</v>
      </c>
    </row>
    <row r="36" spans="2:10" x14ac:dyDescent="0.3">
      <c r="B36" s="10" t="s">
        <v>229</v>
      </c>
      <c r="C36" s="92">
        <v>0</v>
      </c>
      <c r="D36" s="93" t="s">
        <v>54</v>
      </c>
    </row>
    <row r="37" spans="2:10" x14ac:dyDescent="0.3">
      <c r="B37" s="10" t="s">
        <v>230</v>
      </c>
      <c r="C37" s="92">
        <v>0</v>
      </c>
      <c r="D37" s="93" t="s">
        <v>54</v>
      </c>
    </row>
    <row r="38" spans="2:10" x14ac:dyDescent="0.3">
      <c r="B38" s="10" t="s">
        <v>232</v>
      </c>
      <c r="C38" s="94">
        <v>0</v>
      </c>
      <c r="D38" s="93" t="s">
        <v>54</v>
      </c>
    </row>
    <row r="39" spans="2:10" x14ac:dyDescent="0.3">
      <c r="B39" s="10" t="s">
        <v>245</v>
      </c>
      <c r="C39" s="94">
        <v>0</v>
      </c>
    </row>
    <row r="40" spans="2:10" x14ac:dyDescent="0.3">
      <c r="B40" s="10" t="s">
        <v>233</v>
      </c>
      <c r="C40" s="96" t="s">
        <v>234</v>
      </c>
      <c r="H40" s="95" t="s">
        <v>65</v>
      </c>
      <c r="I40" s="95" t="s">
        <v>234</v>
      </c>
      <c r="J40" s="95" t="s">
        <v>235</v>
      </c>
    </row>
    <row r="41" spans="2:10" x14ac:dyDescent="0.3">
      <c r="B41" s="15" t="s">
        <v>236</v>
      </c>
      <c r="C41" s="92">
        <v>0.01</v>
      </c>
      <c r="D41" s="93" t="s">
        <v>54</v>
      </c>
    </row>
    <row r="42" spans="2:10" x14ac:dyDescent="0.3">
      <c r="B42" s="10" t="s">
        <v>237</v>
      </c>
      <c r="C42" s="94">
        <v>1</v>
      </c>
    </row>
    <row r="43" spans="2:10" x14ac:dyDescent="0.3">
      <c r="B43" s="10" t="s">
        <v>239</v>
      </c>
      <c r="C43" s="92">
        <v>0.01</v>
      </c>
      <c r="D43" s="93" t="s">
        <v>54</v>
      </c>
    </row>
  </sheetData>
  <mergeCells count="1">
    <mergeCell ref="B3:F3"/>
  </mergeCells>
  <dataValidations count="1">
    <dataValidation type="list" allowBlank="1" showInputMessage="1" showErrorMessage="1" sqref="C40">
      <formula1>$H$40:$J$40</formula1>
    </dataValidation>
  </dataValidations>
  <pageMargins left="0.7" right="0.7" top="0.75" bottom="0.75" header="0.3" footer="0.3"/>
  <pageSetup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8"/>
  <sheetViews>
    <sheetView workbookViewId="0">
      <selection activeCell="B6" sqref="B6"/>
    </sheetView>
  </sheetViews>
  <sheetFormatPr defaultColWidth="9.109375" defaultRowHeight="14.4" x14ac:dyDescent="0.3"/>
  <cols>
    <col min="1" max="1" width="4.88671875" style="3" customWidth="1"/>
    <col min="2" max="3" width="19.88671875" style="3" customWidth="1"/>
    <col min="4" max="4" width="15.5546875" style="3" customWidth="1"/>
    <col min="5" max="5" width="2.6640625" style="3" customWidth="1"/>
    <col min="6" max="6" width="17.6640625" style="3" customWidth="1"/>
    <col min="7" max="7" width="24.109375" style="3" customWidth="1"/>
    <col min="8" max="8" width="12.109375" style="3" customWidth="1"/>
    <col min="9" max="9" width="9.109375" style="3" customWidth="1"/>
    <col min="10" max="10" width="4.44140625" style="3" customWidth="1"/>
    <col min="11" max="16384" width="9.109375" style="3"/>
  </cols>
  <sheetData>
    <row r="1" spans="1:10" x14ac:dyDescent="0.3">
      <c r="A1" s="125"/>
      <c r="B1" s="125"/>
      <c r="C1" s="125"/>
      <c r="D1" s="125"/>
      <c r="E1" s="125"/>
      <c r="F1" s="125"/>
      <c r="G1" s="125"/>
      <c r="H1" s="125"/>
      <c r="I1" s="125"/>
      <c r="J1" s="125"/>
    </row>
    <row r="2" spans="1:10" s="115" customFormat="1" ht="18" x14ac:dyDescent="0.35">
      <c r="A2" s="116"/>
      <c r="B2" s="124" t="str">
        <f>HYPERLINK("https://www.hudexchange.info/resource/5238/recapitalization-workbook", "Click Here for Link to Workbook")</f>
        <v>Click Here for Link to Workbook</v>
      </c>
      <c r="C2" s="120"/>
      <c r="D2" s="120"/>
      <c r="E2" s="120"/>
      <c r="F2" s="120"/>
      <c r="G2" s="120"/>
      <c r="H2" s="120"/>
      <c r="I2" s="120"/>
      <c r="J2" s="116"/>
    </row>
    <row r="3" spans="1:10" s="115" customFormat="1" ht="213" customHeight="1" x14ac:dyDescent="0.3">
      <c r="A3" s="116"/>
      <c r="B3" s="127" t="s">
        <v>329</v>
      </c>
      <c r="C3" s="127"/>
      <c r="D3" s="127"/>
      <c r="E3" s="127"/>
      <c r="F3" s="127"/>
      <c r="G3" s="127"/>
      <c r="H3" s="127"/>
      <c r="I3" s="127"/>
      <c r="J3" s="118"/>
    </row>
    <row r="4" spans="1:10" s="115" customFormat="1" ht="18" customHeight="1" x14ac:dyDescent="0.3">
      <c r="A4" s="116"/>
      <c r="B4" s="116"/>
      <c r="C4" s="116"/>
      <c r="D4" s="116"/>
      <c r="E4" s="116"/>
      <c r="F4" s="116"/>
      <c r="G4" s="116"/>
      <c r="H4" s="116"/>
      <c r="I4" s="116"/>
      <c r="J4" s="116"/>
    </row>
    <row r="5" spans="1:10" ht="21" x14ac:dyDescent="0.4">
      <c r="A5" s="1"/>
    </row>
    <row r="6" spans="1:10" s="1" customFormat="1" ht="21" x14ac:dyDescent="0.4">
      <c r="A6" s="52" t="str">
        <f>TRIM('Background Info'!$C$12)&amp;" -- Affordable Rental Housing Finance Calculator"</f>
        <v xml:space="preserve"> -- Affordable Rental Housing Finance Calculator</v>
      </c>
      <c r="B6" s="52"/>
      <c r="C6" s="52"/>
      <c r="D6" s="53"/>
      <c r="E6" s="52"/>
      <c r="F6" s="52"/>
      <c r="G6" s="52"/>
      <c r="H6" s="52"/>
      <c r="I6" s="52"/>
    </row>
    <row r="8" spans="1:10" ht="15.6" x14ac:dyDescent="0.3">
      <c r="B8" s="54" t="s">
        <v>186</v>
      </c>
      <c r="C8" s="54"/>
      <c r="D8" s="55" t="s">
        <v>187</v>
      </c>
      <c r="E8" s="56"/>
      <c r="F8" s="56"/>
      <c r="G8" s="56"/>
      <c r="H8" s="56"/>
      <c r="I8" s="56"/>
    </row>
    <row r="10" spans="1:10" ht="15.6" x14ac:dyDescent="0.3">
      <c r="B10" s="56" t="s">
        <v>188</v>
      </c>
      <c r="C10" s="56"/>
      <c r="D10" s="57">
        <v>0</v>
      </c>
      <c r="E10" s="56"/>
      <c r="F10" s="56"/>
      <c r="G10" s="56"/>
      <c r="H10" s="56"/>
      <c r="I10" s="56"/>
    </row>
    <row r="12" spans="1:10" ht="15.6" x14ac:dyDescent="0.3">
      <c r="A12" s="61" t="s">
        <v>54</v>
      </c>
      <c r="B12" s="58" t="s">
        <v>189</v>
      </c>
      <c r="C12" s="58"/>
      <c r="D12" s="59">
        <v>0</v>
      </c>
      <c r="E12" s="56"/>
      <c r="F12" s="60">
        <f>IF(D12=0,0,(D12*D10))</f>
        <v>0</v>
      </c>
      <c r="G12" s="56" t="s">
        <v>190</v>
      </c>
      <c r="H12" s="56"/>
      <c r="I12" s="56"/>
    </row>
    <row r="13" spans="1:10" ht="15.6" x14ac:dyDescent="0.3">
      <c r="A13" s="61" t="s">
        <v>54</v>
      </c>
      <c r="B13" s="56" t="s">
        <v>191</v>
      </c>
      <c r="C13" s="56"/>
      <c r="D13" s="62">
        <v>0</v>
      </c>
      <c r="E13" s="56"/>
      <c r="F13" s="60">
        <f t="shared" ref="F13:F16" si="0">IF(F12="","",(F12*D13))</f>
        <v>0</v>
      </c>
      <c r="G13" s="56" t="s">
        <v>192</v>
      </c>
      <c r="H13" s="56"/>
      <c r="I13" s="56"/>
    </row>
    <row r="14" spans="1:10" ht="15.6" x14ac:dyDescent="0.3">
      <c r="A14" s="61" t="s">
        <v>54</v>
      </c>
      <c r="B14" s="56" t="s">
        <v>193</v>
      </c>
      <c r="C14" s="56"/>
      <c r="D14" s="62">
        <v>0</v>
      </c>
      <c r="E14" s="56"/>
      <c r="F14" s="60">
        <f t="shared" si="0"/>
        <v>0</v>
      </c>
      <c r="G14" s="56" t="s">
        <v>194</v>
      </c>
      <c r="H14" s="56"/>
      <c r="I14" s="56"/>
    </row>
    <row r="15" spans="1:10" ht="15.6" x14ac:dyDescent="0.3">
      <c r="A15" s="61" t="s">
        <v>54</v>
      </c>
      <c r="B15" s="56" t="s">
        <v>195</v>
      </c>
      <c r="C15" s="56"/>
      <c r="D15" s="62">
        <v>0.09</v>
      </c>
      <c r="E15" s="56"/>
      <c r="F15" s="60">
        <f t="shared" si="0"/>
        <v>0</v>
      </c>
      <c r="G15" s="56" t="s">
        <v>196</v>
      </c>
      <c r="H15" s="56"/>
      <c r="I15" s="56"/>
    </row>
    <row r="16" spans="1:10" ht="15.6" x14ac:dyDescent="0.3">
      <c r="A16" s="61" t="s">
        <v>54</v>
      </c>
      <c r="B16" s="56" t="s">
        <v>197</v>
      </c>
      <c r="C16" s="56"/>
      <c r="D16" s="63">
        <v>1</v>
      </c>
      <c r="E16" s="56"/>
      <c r="F16" s="60">
        <f t="shared" si="0"/>
        <v>0</v>
      </c>
      <c r="G16" s="56" t="s">
        <v>198</v>
      </c>
      <c r="H16" s="56"/>
      <c r="I16" s="56"/>
    </row>
    <row r="17" spans="1:9" ht="15.6" x14ac:dyDescent="0.3">
      <c r="A17" s="61" t="s">
        <v>54</v>
      </c>
      <c r="B17" s="58" t="s">
        <v>199</v>
      </c>
      <c r="C17" s="58"/>
      <c r="D17" s="64">
        <v>0</v>
      </c>
      <c r="E17" s="56"/>
      <c r="F17" s="60">
        <f>IF(F16="","",(F16*10*D17))</f>
        <v>0</v>
      </c>
      <c r="G17" s="56" t="s">
        <v>150</v>
      </c>
      <c r="H17" s="65">
        <f>IF(F12=0,0,(+F17/$F$12))</f>
        <v>0</v>
      </c>
      <c r="I17" s="56" t="s">
        <v>200</v>
      </c>
    </row>
    <row r="18" spans="1:9" ht="15.6" x14ac:dyDescent="0.3">
      <c r="A18" s="61"/>
      <c r="B18" s="58"/>
      <c r="C18" s="58"/>
      <c r="D18" s="56"/>
      <c r="E18" s="56"/>
      <c r="F18" s="60">
        <f>IF($D$10=0,0,(F17/$D$10))</f>
        <v>0</v>
      </c>
      <c r="G18" s="56" t="s">
        <v>241</v>
      </c>
      <c r="H18" s="65"/>
      <c r="I18" s="56"/>
    </row>
    <row r="19" spans="1:9" ht="15.6" x14ac:dyDescent="0.3">
      <c r="B19" s="56"/>
      <c r="C19" s="56"/>
      <c r="D19" s="66"/>
      <c r="E19" s="56"/>
      <c r="F19" s="60"/>
      <c r="G19" s="56"/>
      <c r="H19" s="56"/>
      <c r="I19" s="56"/>
    </row>
    <row r="20" spans="1:9" ht="15.6" x14ac:dyDescent="0.3">
      <c r="A20" s="61" t="s">
        <v>54</v>
      </c>
      <c r="B20" s="56" t="s">
        <v>201</v>
      </c>
      <c r="C20" s="56"/>
      <c r="D20" s="59">
        <v>0</v>
      </c>
      <c r="E20" s="56"/>
      <c r="F20" s="60">
        <f>D20*$D$10*12</f>
        <v>0</v>
      </c>
      <c r="G20" s="56" t="s">
        <v>202</v>
      </c>
      <c r="H20" s="56"/>
      <c r="I20" s="56"/>
    </row>
    <row r="21" spans="1:9" ht="15.6" x14ac:dyDescent="0.3">
      <c r="B21" s="56" t="s">
        <v>203</v>
      </c>
      <c r="C21" s="56"/>
      <c r="D21" s="62">
        <v>0</v>
      </c>
      <c r="E21" s="56"/>
      <c r="F21" s="60">
        <f>-F20*D21</f>
        <v>0</v>
      </c>
      <c r="G21" s="56" t="s">
        <v>204</v>
      </c>
      <c r="H21" s="56"/>
      <c r="I21" s="56"/>
    </row>
    <row r="22" spans="1:9" ht="15.6" x14ac:dyDescent="0.3">
      <c r="A22" s="61" t="s">
        <v>54</v>
      </c>
      <c r="B22" s="56" t="s">
        <v>205</v>
      </c>
      <c r="C22" s="56"/>
      <c r="D22" s="59">
        <v>0</v>
      </c>
      <c r="E22" s="56"/>
      <c r="F22" s="60">
        <f>D22*$D$10</f>
        <v>0</v>
      </c>
      <c r="G22" s="56" t="s">
        <v>2</v>
      </c>
      <c r="H22" s="56"/>
      <c r="I22" s="56"/>
    </row>
    <row r="23" spans="1:9" ht="15.6" x14ac:dyDescent="0.3">
      <c r="A23" s="61" t="s">
        <v>54</v>
      </c>
      <c r="B23" s="56" t="s">
        <v>206</v>
      </c>
      <c r="C23" s="56"/>
      <c r="D23" s="59">
        <v>0</v>
      </c>
      <c r="E23" s="56"/>
      <c r="F23" s="60">
        <f>-D23*$D$10</f>
        <v>0</v>
      </c>
      <c r="G23" s="56" t="s">
        <v>207</v>
      </c>
      <c r="H23" s="56"/>
      <c r="I23" s="56"/>
    </row>
    <row r="24" spans="1:9" ht="15.6" x14ac:dyDescent="0.3">
      <c r="A24" s="61" t="s">
        <v>54</v>
      </c>
      <c r="B24" s="56" t="s">
        <v>208</v>
      </c>
      <c r="C24" s="56"/>
      <c r="D24" s="59">
        <v>0</v>
      </c>
      <c r="E24" s="56"/>
      <c r="F24" s="60">
        <f>-D24*$D$10</f>
        <v>0</v>
      </c>
      <c r="G24" s="56" t="s">
        <v>209</v>
      </c>
      <c r="H24" s="56"/>
      <c r="I24" s="56"/>
    </row>
    <row r="25" spans="1:9" ht="15.6" x14ac:dyDescent="0.3">
      <c r="B25" s="56"/>
      <c r="C25" s="56"/>
      <c r="D25" s="67"/>
      <c r="E25" s="56"/>
      <c r="F25" s="60">
        <f>SUM(F19:F24)</f>
        <v>0</v>
      </c>
      <c r="G25" s="56" t="s">
        <v>210</v>
      </c>
      <c r="H25" s="56"/>
      <c r="I25" s="56"/>
    </row>
    <row r="26" spans="1:9" ht="15.6" x14ac:dyDescent="0.3">
      <c r="B26" s="56"/>
      <c r="C26" s="56"/>
      <c r="D26" s="67"/>
      <c r="E26" s="56"/>
      <c r="F26" s="60"/>
      <c r="G26" s="56"/>
      <c r="H26" s="56"/>
      <c r="I26" s="56"/>
    </row>
    <row r="27" spans="1:9" ht="15.6" x14ac:dyDescent="0.3">
      <c r="A27" s="61" t="s">
        <v>54</v>
      </c>
      <c r="B27" s="56" t="s">
        <v>10</v>
      </c>
      <c r="C27" s="56"/>
      <c r="D27" s="68">
        <v>1.2</v>
      </c>
      <c r="E27" s="56"/>
      <c r="F27" s="60">
        <f>F25/D27</f>
        <v>0</v>
      </c>
      <c r="G27" s="56" t="s">
        <v>211</v>
      </c>
      <c r="H27" s="56"/>
      <c r="I27" s="56"/>
    </row>
    <row r="28" spans="1:9" ht="15.6" x14ac:dyDescent="0.3">
      <c r="B28" s="56" t="s">
        <v>212</v>
      </c>
      <c r="C28" s="56"/>
      <c r="D28" s="69">
        <v>0</v>
      </c>
      <c r="E28" s="56"/>
      <c r="F28" s="70">
        <f>-PMT(D28/12,D30*12,1)*12</f>
        <v>3.3333333333333333E-2</v>
      </c>
      <c r="G28" s="56" t="s">
        <v>213</v>
      </c>
      <c r="H28" s="56"/>
      <c r="I28" s="56"/>
    </row>
    <row r="29" spans="1:9" ht="15.6" x14ac:dyDescent="0.3">
      <c r="A29" s="61" t="s">
        <v>54</v>
      </c>
      <c r="B29" s="56" t="s">
        <v>214</v>
      </c>
      <c r="C29" s="56"/>
      <c r="D29" s="69">
        <v>0</v>
      </c>
      <c r="E29" s="56"/>
      <c r="F29" s="70">
        <f>D29+F28</f>
        <v>3.3333333333333333E-2</v>
      </c>
      <c r="G29" s="56" t="s">
        <v>215</v>
      </c>
      <c r="H29" s="56"/>
      <c r="I29" s="56"/>
    </row>
    <row r="30" spans="1:9" ht="15.6" x14ac:dyDescent="0.3">
      <c r="A30" s="61" t="s">
        <v>54</v>
      </c>
      <c r="B30" s="56" t="s">
        <v>216</v>
      </c>
      <c r="C30" s="56"/>
      <c r="D30" s="57">
        <v>30</v>
      </c>
      <c r="E30" s="56"/>
      <c r="F30" s="60">
        <f>ROUNDDOWN(F27/F29,-2)</f>
        <v>0</v>
      </c>
      <c r="G30" s="56" t="s">
        <v>217</v>
      </c>
      <c r="H30" s="65">
        <f>IF($F$12=0,0,(+F30/$F$12))</f>
        <v>0</v>
      </c>
      <c r="I30" s="56" t="s">
        <v>200</v>
      </c>
    </row>
    <row r="31" spans="1:9" ht="15.6" x14ac:dyDescent="0.3">
      <c r="B31" s="56"/>
      <c r="C31" s="56"/>
      <c r="D31" s="67"/>
      <c r="E31" s="56"/>
      <c r="F31" s="60">
        <f>IF($D$10=0,0,(+F30/$D$10))</f>
        <v>0</v>
      </c>
      <c r="G31" s="56" t="s">
        <v>241</v>
      </c>
      <c r="H31" s="56"/>
      <c r="I31" s="56"/>
    </row>
    <row r="32" spans="1:9" ht="15.6" x14ac:dyDescent="0.3">
      <c r="B32" s="56"/>
      <c r="C32" s="56"/>
      <c r="D32" s="67"/>
      <c r="E32" s="56"/>
      <c r="F32" s="56"/>
      <c r="G32" s="56"/>
      <c r="H32" s="56"/>
      <c r="I32" s="56"/>
    </row>
    <row r="34" spans="3:9" ht="21" x14ac:dyDescent="0.4">
      <c r="C34" s="71">
        <f>+F17</f>
        <v>0</v>
      </c>
      <c r="D34" s="72" t="str">
        <f>IF(D10=0,"Complete Inputs","Estimated LIHTC Equity ("&amp;TEXT(F18,"$#,##0")&amp;" per unit)")</f>
        <v>Complete Inputs</v>
      </c>
      <c r="E34" s="72"/>
      <c r="F34" s="72"/>
      <c r="G34" s="72"/>
      <c r="H34" s="73">
        <f>+H17</f>
        <v>0</v>
      </c>
      <c r="I34" s="72" t="s">
        <v>200</v>
      </c>
    </row>
    <row r="36" spans="3:9" ht="21" x14ac:dyDescent="0.4">
      <c r="C36" s="71">
        <f>+F30</f>
        <v>0</v>
      </c>
      <c r="D36" s="72" t="str">
        <f>"Estimated Hard Debt ("&amp;TEXT(F31,"$#,##0")&amp;" per unit)"</f>
        <v>Estimated Hard Debt ($0 per unit)</v>
      </c>
      <c r="E36" s="72"/>
      <c r="F36" s="72"/>
      <c r="G36" s="72"/>
      <c r="H36" s="73">
        <f>+H30</f>
        <v>0</v>
      </c>
      <c r="I36" s="72" t="s">
        <v>200</v>
      </c>
    </row>
    <row r="38" spans="3:9" ht="21" x14ac:dyDescent="0.4">
      <c r="C38" s="71">
        <f>+F12-C36-C34</f>
        <v>0</v>
      </c>
      <c r="D38" s="72" t="str">
        <f>IF(OR(D10=0,D12=0),"Complete Inputs","Soft Debt Needed ("&amp;TEXT(C38/$D$10,"$#,##0")&amp;" per unit)")</f>
        <v>Complete Inputs</v>
      </c>
      <c r="E38" s="72"/>
      <c r="F38" s="72"/>
      <c r="G38" s="72"/>
      <c r="H38" s="73">
        <f>1-H36-H34</f>
        <v>1</v>
      </c>
      <c r="I38" s="72" t="s">
        <v>200</v>
      </c>
    </row>
  </sheetData>
  <mergeCells count="1">
    <mergeCell ref="B3:I3"/>
  </mergeCells>
  <pageMargins left="0.7" right="0.7" top="0.75" bottom="0.75" header="0.3" footer="0.3"/>
  <pageSetup scale="93" orientation="landscape" horizontalDpi="0"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selection activeCell="B3" sqref="B3:G3"/>
    </sheetView>
  </sheetViews>
  <sheetFormatPr defaultColWidth="9.109375" defaultRowHeight="14.4" x14ac:dyDescent="0.3"/>
  <cols>
    <col min="1" max="1" width="4.109375" style="3" customWidth="1"/>
    <col min="2" max="2" width="41.6640625" style="3" customWidth="1"/>
    <col min="3" max="3" width="16.88671875" style="3" customWidth="1"/>
    <col min="4" max="4" width="2.33203125" style="3" customWidth="1"/>
    <col min="5" max="5" width="9.5546875" style="3" customWidth="1"/>
    <col min="6" max="6" width="2.33203125" style="3" customWidth="1"/>
    <col min="7" max="7" width="51.109375" style="3" customWidth="1"/>
    <col min="8" max="8" width="4.5546875" style="3" customWidth="1"/>
    <col min="9" max="16384" width="9.109375" style="3"/>
  </cols>
  <sheetData>
    <row r="1" spans="1:9" x14ac:dyDescent="0.3">
      <c r="A1" s="125"/>
      <c r="B1" s="125"/>
      <c r="C1" s="125"/>
      <c r="D1" s="125"/>
      <c r="E1" s="125"/>
      <c r="F1" s="125"/>
      <c r="G1" s="125"/>
      <c r="H1" s="125"/>
    </row>
    <row r="2" spans="1:9" s="115" customFormat="1" ht="18" x14ac:dyDescent="0.35">
      <c r="A2" s="116"/>
      <c r="B2" s="124" t="str">
        <f>HYPERLINK("https://www.hudexchange.info/resource/5238/recapitalization-workbook", "Click Here for Link to Workbook")</f>
        <v>Click Here for Link to Workbook</v>
      </c>
      <c r="C2" s="120"/>
      <c r="D2" s="120"/>
      <c r="E2" s="120"/>
      <c r="F2" s="120"/>
      <c r="G2" s="120"/>
      <c r="H2" s="116"/>
    </row>
    <row r="3" spans="1:9" s="115" customFormat="1" ht="95.25" customHeight="1" x14ac:dyDescent="0.3">
      <c r="A3" s="116"/>
      <c r="B3" s="127" t="s">
        <v>330</v>
      </c>
      <c r="C3" s="127"/>
      <c r="D3" s="127"/>
      <c r="E3" s="127"/>
      <c r="F3" s="127"/>
      <c r="G3" s="127"/>
      <c r="H3" s="118"/>
      <c r="I3" s="117"/>
    </row>
    <row r="4" spans="1:9" s="115" customFormat="1" ht="18" customHeight="1" x14ac:dyDescent="0.3">
      <c r="A4" s="116"/>
      <c r="B4" s="116"/>
      <c r="C4" s="116"/>
      <c r="D4" s="116"/>
      <c r="E4" s="116"/>
      <c r="F4" s="116"/>
      <c r="G4" s="116"/>
      <c r="H4" s="116"/>
    </row>
    <row r="5" spans="1:9" s="1" customFormat="1" ht="8.25" customHeight="1" x14ac:dyDescent="0.4"/>
    <row r="6" spans="1:9" s="1" customFormat="1" ht="21" x14ac:dyDescent="0.4">
      <c r="B6" s="1" t="str">
        <f>TRIM('Background Info'!$C$12)&amp;" -- Sources and Uses of Funds for Preservation Transaction"</f>
        <v xml:space="preserve"> -- Sources and Uses of Funds for Preservation Transaction</v>
      </c>
    </row>
    <row r="7" spans="1:9" s="1" customFormat="1" ht="21" x14ac:dyDescent="0.4">
      <c r="B7" s="1" t="s">
        <v>144</v>
      </c>
    </row>
    <row r="9" spans="1:9" x14ac:dyDescent="0.3">
      <c r="B9" s="20" t="s">
        <v>145</v>
      </c>
      <c r="C9" s="45" t="s">
        <v>184</v>
      </c>
      <c r="D9" s="20"/>
      <c r="E9" s="45" t="s">
        <v>185</v>
      </c>
      <c r="F9" s="20"/>
      <c r="G9" s="20" t="s">
        <v>55</v>
      </c>
    </row>
    <row r="11" spans="1:9" x14ac:dyDescent="0.3">
      <c r="B11" s="3" t="s">
        <v>146</v>
      </c>
      <c r="C11" s="40"/>
      <c r="E11" s="42" t="str">
        <f>IF(OR(C11="",'Background Info'!$C$28=0),"",(+C11*1000/'Background Info'!$C$28))</f>
        <v/>
      </c>
      <c r="G11" s="44"/>
    </row>
    <row r="12" spans="1:9" x14ac:dyDescent="0.3">
      <c r="B12" s="44" t="s">
        <v>147</v>
      </c>
      <c r="C12" s="40"/>
      <c r="E12" s="42" t="str">
        <f>IF(OR(C12="",'Background Info'!$C$28=0),"",(+C12*1000/'Background Info'!$C$28))</f>
        <v/>
      </c>
      <c r="G12" s="44"/>
    </row>
    <row r="13" spans="1:9" x14ac:dyDescent="0.3">
      <c r="B13" s="44" t="s">
        <v>148</v>
      </c>
      <c r="C13" s="40"/>
      <c r="E13" s="42" t="str">
        <f>IF(OR(C13="",'Background Info'!$C$28=0),"",(+C13*1000/'Background Info'!$C$28))</f>
        <v/>
      </c>
      <c r="G13" s="44"/>
    </row>
    <row r="14" spans="1:9" x14ac:dyDescent="0.3">
      <c r="B14" s="44" t="s">
        <v>149</v>
      </c>
      <c r="C14" s="40"/>
      <c r="E14" s="42" t="str">
        <f>IF(OR(C14="",'Background Info'!$C$28=0),"",(+C14*1000/'Background Info'!$C$28))</f>
        <v/>
      </c>
      <c r="G14" s="44"/>
    </row>
    <row r="15" spans="1:9" x14ac:dyDescent="0.3">
      <c r="B15" s="44" t="s">
        <v>150</v>
      </c>
      <c r="C15" s="40"/>
      <c r="E15" s="42" t="str">
        <f>IF(OR(C15="",'Background Info'!$C$28=0),"",(+C15*1000/'Background Info'!$C$28))</f>
        <v/>
      </c>
      <c r="G15" s="44"/>
    </row>
    <row r="16" spans="1:9" x14ac:dyDescent="0.3">
      <c r="B16" s="3" t="s">
        <v>151</v>
      </c>
      <c r="C16" s="40"/>
      <c r="E16" s="42" t="str">
        <f>IF(OR(C16="",'Background Info'!$C$28=0),"",(+C16*1000/'Background Info'!$C$28))</f>
        <v/>
      </c>
      <c r="G16" s="44"/>
    </row>
    <row r="17" spans="2:7" x14ac:dyDescent="0.3">
      <c r="B17" s="3" t="s">
        <v>152</v>
      </c>
      <c r="C17" s="40"/>
      <c r="E17" s="42" t="str">
        <f>IF(OR(C17="",'Background Info'!$C$28=0),"",(+C17*1000/'Background Info'!$C$28))</f>
        <v/>
      </c>
      <c r="G17" s="44"/>
    </row>
    <row r="18" spans="2:7" x14ac:dyDescent="0.3">
      <c r="C18" s="35"/>
    </row>
    <row r="19" spans="2:7" x14ac:dyDescent="0.3">
      <c r="B19" s="7" t="s">
        <v>153</v>
      </c>
      <c r="C19" s="5">
        <f>SUM(C10:C18)</f>
        <v>0</v>
      </c>
      <c r="E19" s="42" t="str">
        <f>IF(OR(C19="",'Background Info'!$C$28=0),"",(+C19*1000/'Background Info'!$C$28))</f>
        <v/>
      </c>
      <c r="G19" s="49" t="str">
        <f>+G48</f>
        <v/>
      </c>
    </row>
    <row r="20" spans="2:7" x14ac:dyDescent="0.3">
      <c r="C20" s="35"/>
    </row>
    <row r="21" spans="2:7" x14ac:dyDescent="0.3">
      <c r="B21" s="20" t="s">
        <v>154</v>
      </c>
      <c r="C21" s="45" t="s">
        <v>184</v>
      </c>
      <c r="D21" s="20"/>
      <c r="E21" s="20"/>
      <c r="F21" s="20"/>
      <c r="G21" s="20" t="s">
        <v>55</v>
      </c>
    </row>
    <row r="22" spans="2:7" x14ac:dyDescent="0.3">
      <c r="C22" s="35"/>
    </row>
    <row r="23" spans="2:7" x14ac:dyDescent="0.3">
      <c r="B23" s="3" t="s">
        <v>168</v>
      </c>
      <c r="C23" s="40"/>
      <c r="E23" s="42" t="str">
        <f>IF(OR(C23="",'Background Info'!$C$28=0),"",(+C23*1000/'Background Info'!$C$28))</f>
        <v/>
      </c>
      <c r="G23" s="44"/>
    </row>
    <row r="24" spans="2:7" x14ac:dyDescent="0.3">
      <c r="B24" s="3" t="s">
        <v>155</v>
      </c>
      <c r="C24" s="40"/>
      <c r="E24" s="42" t="str">
        <f>IF(OR(C24="",'Background Info'!$C$28=0),"",(+C24*1000/'Background Info'!$C$28))</f>
        <v/>
      </c>
      <c r="G24" s="44"/>
    </row>
    <row r="25" spans="2:7" x14ac:dyDescent="0.3">
      <c r="B25" s="3" t="s">
        <v>172</v>
      </c>
      <c r="C25" s="40"/>
      <c r="E25" s="42" t="str">
        <f>IF(OR(C25="",'Background Info'!$C$28=0),"",(+C25*1000/'Background Info'!$C$28))</f>
        <v/>
      </c>
      <c r="G25" s="44"/>
    </row>
    <row r="26" spans="2:7" x14ac:dyDescent="0.3">
      <c r="B26" s="3" t="s">
        <v>157</v>
      </c>
      <c r="C26" s="40"/>
      <c r="E26" s="42" t="str">
        <f>IF(OR(C26="",'Background Info'!$C$28=0),"",(+C26*1000/'Background Info'!$C$28))</f>
        <v/>
      </c>
      <c r="G26" s="44"/>
    </row>
    <row r="27" spans="2:7" x14ac:dyDescent="0.3">
      <c r="B27" s="3" t="s">
        <v>156</v>
      </c>
      <c r="C27" s="40"/>
      <c r="E27" s="42" t="str">
        <f>IF(OR(C27="",'Background Info'!$C$28=0),"",(+C27*1000/'Background Info'!$C$28))</f>
        <v/>
      </c>
      <c r="G27" s="44"/>
    </row>
    <row r="28" spans="2:7" x14ac:dyDescent="0.3">
      <c r="B28" s="3" t="s">
        <v>158</v>
      </c>
      <c r="C28" s="40"/>
      <c r="E28" s="42" t="str">
        <f>IF(OR(C28="",'Background Info'!$C$28=0),"",(+C28*1000/'Background Info'!$C$28))</f>
        <v/>
      </c>
      <c r="G28" s="44"/>
    </row>
    <row r="29" spans="2:7" x14ac:dyDescent="0.3">
      <c r="B29" s="3" t="s">
        <v>159</v>
      </c>
      <c r="C29" s="40"/>
      <c r="E29" s="42" t="str">
        <f>IF(OR(C29="",'Background Info'!$C$28=0),"",(+C29*1000/'Background Info'!$C$28))</f>
        <v/>
      </c>
      <c r="G29" s="44"/>
    </row>
    <row r="30" spans="2:7" x14ac:dyDescent="0.3">
      <c r="B30" s="3" t="s">
        <v>160</v>
      </c>
      <c r="C30" s="40"/>
      <c r="E30" s="42" t="str">
        <f>IF(OR(C30="",'Background Info'!$C$28=0),"",(+C30*1000/'Background Info'!$C$28))</f>
        <v/>
      </c>
      <c r="G30" s="44"/>
    </row>
    <row r="31" spans="2:7" x14ac:dyDescent="0.3">
      <c r="B31" s="3" t="s">
        <v>166</v>
      </c>
      <c r="C31" s="40"/>
      <c r="E31" s="42" t="str">
        <f>IF(OR(C31="",'Background Info'!$C$28=0),"",(+C31*1000/'Background Info'!$C$28))</f>
        <v/>
      </c>
      <c r="G31" s="44"/>
    </row>
    <row r="32" spans="2:7" x14ac:dyDescent="0.3">
      <c r="B32" s="3" t="s">
        <v>161</v>
      </c>
      <c r="C32" s="40"/>
      <c r="E32" s="42" t="str">
        <f>IF(OR(C32="",'Background Info'!$C$28=0),"",(+C32*1000/'Background Info'!$C$28))</f>
        <v/>
      </c>
      <c r="G32" s="44"/>
    </row>
    <row r="33" spans="2:7" x14ac:dyDescent="0.3">
      <c r="B33" s="3" t="s">
        <v>169</v>
      </c>
      <c r="C33" s="40"/>
      <c r="E33" s="42" t="str">
        <f>IF(OR(C33="",'Background Info'!$C$28=0),"",(+C33*1000/'Background Info'!$C$28))</f>
        <v/>
      </c>
      <c r="G33" s="44"/>
    </row>
    <row r="34" spans="2:7" x14ac:dyDescent="0.3">
      <c r="B34" s="3" t="s">
        <v>162</v>
      </c>
      <c r="C34" s="40"/>
      <c r="E34" s="42" t="str">
        <f>IF(OR(C34="",'Background Info'!$C$28=0),"",(+C34*1000/'Background Info'!$C$28))</f>
        <v/>
      </c>
      <c r="G34" s="44"/>
    </row>
    <row r="35" spans="2:7" x14ac:dyDescent="0.3">
      <c r="B35" s="3" t="s">
        <v>163</v>
      </c>
      <c r="C35" s="40"/>
      <c r="E35" s="42" t="str">
        <f>IF(OR(C35="",'Background Info'!$C$28=0),"",(+C35*1000/'Background Info'!$C$28))</f>
        <v/>
      </c>
      <c r="G35" s="44"/>
    </row>
    <row r="36" spans="2:7" x14ac:dyDescent="0.3">
      <c r="B36" s="3" t="s">
        <v>164</v>
      </c>
      <c r="C36" s="40"/>
      <c r="E36" s="42" t="str">
        <f>IF(OR(C36="",'Background Info'!$C$28=0),"",(+C36*1000/'Background Info'!$C$28))</f>
        <v/>
      </c>
      <c r="G36" s="44"/>
    </row>
    <row r="37" spans="2:7" x14ac:dyDescent="0.3">
      <c r="B37" s="3" t="s">
        <v>170</v>
      </c>
      <c r="C37" s="40"/>
      <c r="E37" s="42" t="str">
        <f>IF(OR(C37="",'Background Info'!$C$28=0),"",(+C37*1000/'Background Info'!$C$28))</f>
        <v/>
      </c>
      <c r="G37" s="44"/>
    </row>
    <row r="38" spans="2:7" x14ac:dyDescent="0.3">
      <c r="B38" s="3" t="s">
        <v>171</v>
      </c>
      <c r="C38" s="40"/>
      <c r="E38" s="42" t="str">
        <f>IF(OR(C38="",'Background Info'!$C$28=0),"",(+C38*1000/'Background Info'!$C$28))</f>
        <v/>
      </c>
      <c r="G38" s="44"/>
    </row>
    <row r="39" spans="2:7" x14ac:dyDescent="0.3">
      <c r="B39" s="3" t="s">
        <v>165</v>
      </c>
      <c r="C39" s="40"/>
      <c r="E39" s="42" t="str">
        <f>IF(OR(C39="",'Background Info'!$C$28=0),"",(+C39*1000/'Background Info'!$C$28))</f>
        <v/>
      </c>
      <c r="G39" s="44"/>
    </row>
    <row r="40" spans="2:7" x14ac:dyDescent="0.3">
      <c r="B40" s="3" t="s">
        <v>173</v>
      </c>
      <c r="C40" s="40"/>
      <c r="E40" s="42" t="str">
        <f>IF(OR(C40="",'Background Info'!$C$28=0),"",(+C40*1000/'Background Info'!$C$28))</f>
        <v/>
      </c>
      <c r="G40" s="44"/>
    </row>
    <row r="41" spans="2:7" x14ac:dyDescent="0.3">
      <c r="B41" s="3" t="s">
        <v>175</v>
      </c>
      <c r="C41" s="40"/>
      <c r="E41" s="42" t="str">
        <f>IF(OR(C41="",'Background Info'!$C$28=0),"",(+C41*1000/'Background Info'!$C$28))</f>
        <v/>
      </c>
      <c r="G41" s="44"/>
    </row>
    <row r="42" spans="2:7" x14ac:dyDescent="0.3">
      <c r="B42" s="3" t="s">
        <v>174</v>
      </c>
      <c r="C42" s="40"/>
      <c r="E42" s="42" t="str">
        <f>IF(OR(C42="",'Background Info'!$C$28=0),"",(+C42*1000/'Background Info'!$C$28))</f>
        <v/>
      </c>
      <c r="G42" s="44"/>
    </row>
    <row r="43" spans="2:7" x14ac:dyDescent="0.3">
      <c r="B43" s="3" t="s">
        <v>167</v>
      </c>
      <c r="C43" s="40"/>
      <c r="E43" s="42" t="str">
        <f>IF(OR(C43="",'Background Info'!$C$28=0),"",(+C43*1000/'Background Info'!$C$28))</f>
        <v/>
      </c>
      <c r="G43" s="44"/>
    </row>
    <row r="44" spans="2:7" x14ac:dyDescent="0.3">
      <c r="B44" s="3" t="s">
        <v>176</v>
      </c>
      <c r="C44" s="40"/>
      <c r="E44" s="42" t="str">
        <f>IF(OR(C44="",'Background Info'!$C$28=0),"",(+C44*1000/'Background Info'!$C$28))</f>
        <v/>
      </c>
      <c r="G44" s="44"/>
    </row>
    <row r="45" spans="2:7" x14ac:dyDescent="0.3">
      <c r="B45" s="3" t="s">
        <v>177</v>
      </c>
      <c r="C45" s="40"/>
      <c r="E45" s="42" t="str">
        <f>IF(OR(C45="",'Background Info'!$C$28=0),"",(+C45*1000/'Background Info'!$C$28))</f>
        <v/>
      </c>
      <c r="G45" s="44"/>
    </row>
    <row r="46" spans="2:7" x14ac:dyDescent="0.3">
      <c r="B46" s="3" t="s">
        <v>179</v>
      </c>
      <c r="C46" s="40"/>
      <c r="E46" s="42" t="str">
        <f>IF(OR(C46="",'Background Info'!$C$28=0),"",(+C46*1000/'Background Info'!$C$28))</f>
        <v/>
      </c>
      <c r="G46" s="44"/>
    </row>
    <row r="47" spans="2:7" x14ac:dyDescent="0.3">
      <c r="C47" s="35"/>
    </row>
    <row r="48" spans="2:7" x14ac:dyDescent="0.3">
      <c r="B48" s="7" t="s">
        <v>178</v>
      </c>
      <c r="C48" s="5">
        <f>SUM(C22:C47)</f>
        <v>0</v>
      </c>
      <c r="E48" s="42" t="str">
        <f>IF(OR(C48="",'Background Info'!$C$28=0),"",(+C48*1000/'Background Info'!$C$28))</f>
        <v/>
      </c>
      <c r="G48" s="49" t="str">
        <f>IF(C48=C19,"","ERROR -- Sources and Uses Do Not Balance")</f>
        <v/>
      </c>
    </row>
    <row r="49" spans="3:3" x14ac:dyDescent="0.3">
      <c r="C49" s="35"/>
    </row>
  </sheetData>
  <mergeCells count="1">
    <mergeCell ref="B3:G3"/>
  </mergeCells>
  <pageMargins left="0.25" right="0.25"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defaultColWidth="9.109375" defaultRowHeight="14.4" x14ac:dyDescent="0.3"/>
  <cols>
    <col min="1" max="1" width="102.109375" style="3" customWidth="1"/>
    <col min="2" max="16384" width="9.109375" style="3"/>
  </cols>
  <sheetData>
    <row r="1" spans="1:1" s="1" customFormat="1" ht="21" x14ac:dyDescent="0.4">
      <c r="A1" s="1" t="s">
        <v>307</v>
      </c>
    </row>
    <row r="2" spans="1:1" s="1" customFormat="1" ht="21" x14ac:dyDescent="0.4">
      <c r="A2" s="1" t="s">
        <v>308</v>
      </c>
    </row>
    <row r="4" spans="1:1" ht="57.6" x14ac:dyDescent="0.3">
      <c r="A4" s="109" t="s">
        <v>309</v>
      </c>
    </row>
    <row r="6" spans="1:1" ht="15" customHeight="1" x14ac:dyDescent="0.3">
      <c r="A6" s="109" t="s">
        <v>320</v>
      </c>
    </row>
    <row r="7" spans="1:1" ht="15.75" customHeight="1" x14ac:dyDescent="0.3">
      <c r="A7" s="123" t="s">
        <v>321</v>
      </c>
    </row>
    <row r="9" spans="1:1" ht="28.8" x14ac:dyDescent="0.3">
      <c r="A9" s="109" t="s">
        <v>316</v>
      </c>
    </row>
    <row r="11" spans="1:1" ht="43.2" x14ac:dyDescent="0.3">
      <c r="A11" s="109" t="s">
        <v>317</v>
      </c>
    </row>
  </sheetData>
  <hyperlinks>
    <hyperlink ref="A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119"/>
  <sheetViews>
    <sheetView workbookViewId="0">
      <selection activeCell="C5" sqref="C5"/>
    </sheetView>
  </sheetViews>
  <sheetFormatPr defaultColWidth="9.109375" defaultRowHeight="14.4" x14ac:dyDescent="0.3"/>
  <cols>
    <col min="1" max="1" width="6.109375" style="22" customWidth="1"/>
    <col min="2" max="2" width="39.5546875" style="22" customWidth="1"/>
    <col min="3" max="3" width="9.5546875" style="22" customWidth="1"/>
    <col min="4" max="4" width="9.109375" style="22"/>
    <col min="5" max="5" width="11.33203125" style="22" customWidth="1"/>
    <col min="6" max="6" width="12.109375" style="22" customWidth="1"/>
    <col min="7" max="7" width="9.109375" style="22"/>
    <col min="8" max="8" width="2.88671875" style="22" customWidth="1"/>
    <col min="9" max="16" width="9.109375" style="22" customWidth="1"/>
    <col min="17" max="16384" width="9.109375" style="22"/>
  </cols>
  <sheetData>
    <row r="1" spans="1:12" s="120" customFormat="1" x14ac:dyDescent="0.3">
      <c r="A1" s="116"/>
      <c r="B1" s="116"/>
      <c r="C1" s="116"/>
      <c r="D1" s="116"/>
      <c r="E1" s="116"/>
      <c r="F1" s="116"/>
      <c r="G1" s="116"/>
      <c r="H1" s="116"/>
    </row>
    <row r="2" spans="1:12" s="115" customFormat="1" ht="18" x14ac:dyDescent="0.35">
      <c r="A2" s="116"/>
      <c r="B2" s="124" t="str">
        <f>HYPERLINK("https://www.hudexchange.info/resource/5238/recapitalization-workbook", "Click Here for Link to Workbook")</f>
        <v>Click Here for Link to Workbook</v>
      </c>
      <c r="C2" s="120"/>
      <c r="D2" s="120"/>
      <c r="E2" s="120"/>
      <c r="F2" s="120"/>
      <c r="G2" s="120"/>
      <c r="H2" s="116"/>
    </row>
    <row r="3" spans="1:12" s="115" customFormat="1" ht="98.25" customHeight="1" x14ac:dyDescent="0.3">
      <c r="A3" s="116"/>
      <c r="B3" s="127" t="s">
        <v>322</v>
      </c>
      <c r="C3" s="127"/>
      <c r="D3" s="127"/>
      <c r="E3" s="127"/>
      <c r="F3" s="127"/>
      <c r="G3" s="127"/>
      <c r="H3" s="116"/>
    </row>
    <row r="4" spans="1:12" s="115" customFormat="1" ht="18" customHeight="1" x14ac:dyDescent="0.3">
      <c r="A4" s="116"/>
      <c r="B4" s="116"/>
      <c r="C4" s="116"/>
      <c r="D4" s="116"/>
      <c r="E4" s="116"/>
      <c r="F4" s="116"/>
      <c r="G4" s="116"/>
      <c r="H4" s="116"/>
    </row>
    <row r="5" spans="1:12" s="21" customFormat="1" ht="23.25" customHeight="1" x14ac:dyDescent="0.4">
      <c r="B5" s="21" t="str">
        <f>TRIM('Background Info'!$C$12)&amp;IF($C$16="",""," ("&amp;$C$16&amp;")")</f>
        <v/>
      </c>
    </row>
    <row r="6" spans="1:12" s="21" customFormat="1" ht="21" x14ac:dyDescent="0.4">
      <c r="B6" s="21" t="s">
        <v>267</v>
      </c>
    </row>
    <row r="8" spans="1:12" x14ac:dyDescent="0.3">
      <c r="B8" s="23" t="s">
        <v>84</v>
      </c>
      <c r="C8" s="23"/>
      <c r="D8" s="23"/>
      <c r="E8" s="23"/>
      <c r="F8" s="23"/>
      <c r="G8" s="23"/>
    </row>
    <row r="10" spans="1:12" ht="66.75" customHeight="1" x14ac:dyDescent="0.3">
      <c r="B10" s="131" t="s">
        <v>68</v>
      </c>
      <c r="C10" s="131"/>
      <c r="D10" s="131"/>
      <c r="E10" s="131"/>
      <c r="F10" s="131"/>
      <c r="G10" s="131"/>
    </row>
    <row r="12" spans="1:12" x14ac:dyDescent="0.3">
      <c r="B12" s="24" t="s">
        <v>37</v>
      </c>
      <c r="C12" s="130" t="s">
        <v>286</v>
      </c>
      <c r="D12" s="130"/>
      <c r="E12" s="130"/>
      <c r="F12" s="130"/>
      <c r="K12" s="128">
        <v>236</v>
      </c>
      <c r="L12" s="129"/>
    </row>
    <row r="13" spans="1:12" x14ac:dyDescent="0.3">
      <c r="B13" s="24" t="s">
        <v>51</v>
      </c>
      <c r="C13" s="130"/>
      <c r="D13" s="130"/>
      <c r="E13" s="130"/>
      <c r="F13" s="130"/>
      <c r="K13" s="128" t="s">
        <v>269</v>
      </c>
      <c r="L13" s="129"/>
    </row>
    <row r="14" spans="1:12" x14ac:dyDescent="0.3">
      <c r="B14" s="24" t="s">
        <v>52</v>
      </c>
      <c r="C14" s="130"/>
      <c r="D14" s="130"/>
      <c r="E14" s="130"/>
      <c r="F14" s="130"/>
      <c r="K14" s="128" t="s">
        <v>270</v>
      </c>
      <c r="L14" s="129"/>
    </row>
    <row r="15" spans="1:12" x14ac:dyDescent="0.3">
      <c r="A15" s="25" t="s">
        <v>54</v>
      </c>
      <c r="B15" s="24" t="s">
        <v>53</v>
      </c>
      <c r="C15" s="130"/>
      <c r="D15" s="130"/>
      <c r="E15" s="130"/>
      <c r="F15" s="130"/>
      <c r="K15" s="128" t="s">
        <v>271</v>
      </c>
      <c r="L15" s="129"/>
    </row>
    <row r="16" spans="1:12" s="104" customFormat="1" x14ac:dyDescent="0.3">
      <c r="A16" s="25" t="s">
        <v>54</v>
      </c>
      <c r="B16" s="24" t="s">
        <v>268</v>
      </c>
      <c r="C16" s="130"/>
      <c r="D16" s="130"/>
    </row>
    <row r="18" spans="1:7" s="50" customFormat="1" x14ac:dyDescent="0.3">
      <c r="B18" s="112"/>
      <c r="C18" s="139" t="s">
        <v>263</v>
      </c>
      <c r="D18" s="140"/>
      <c r="E18" s="140"/>
      <c r="F18" s="129"/>
      <c r="G18" s="141" t="s">
        <v>49</v>
      </c>
    </row>
    <row r="19" spans="1:7" ht="43.2" x14ac:dyDescent="0.3">
      <c r="A19" s="25" t="s">
        <v>54</v>
      </c>
      <c r="B19" s="113" t="s">
        <v>41</v>
      </c>
      <c r="C19" s="26" t="s">
        <v>38</v>
      </c>
      <c r="D19" s="26" t="s">
        <v>39</v>
      </c>
      <c r="E19" s="26" t="s">
        <v>40</v>
      </c>
      <c r="F19" s="26" t="s">
        <v>262</v>
      </c>
      <c r="G19" s="142"/>
    </row>
    <row r="20" spans="1:7" x14ac:dyDescent="0.3">
      <c r="B20" s="22" t="s">
        <v>42</v>
      </c>
      <c r="C20" s="34">
        <v>0</v>
      </c>
      <c r="D20" s="34">
        <v>0</v>
      </c>
      <c r="E20" s="34">
        <v>0</v>
      </c>
      <c r="F20" s="34">
        <v>0</v>
      </c>
      <c r="G20" s="34">
        <v>0</v>
      </c>
    </row>
    <row r="21" spans="1:7" x14ac:dyDescent="0.3">
      <c r="B21" s="22" t="s">
        <v>43</v>
      </c>
      <c r="C21" s="34">
        <v>0</v>
      </c>
      <c r="D21" s="34">
        <v>0</v>
      </c>
      <c r="E21" s="34">
        <v>0</v>
      </c>
      <c r="F21" s="34">
        <v>0</v>
      </c>
      <c r="G21" s="34">
        <v>0</v>
      </c>
    </row>
    <row r="22" spans="1:7" x14ac:dyDescent="0.3">
      <c r="B22" s="22" t="s">
        <v>44</v>
      </c>
      <c r="C22" s="34">
        <v>0</v>
      </c>
      <c r="D22" s="34">
        <v>0</v>
      </c>
      <c r="E22" s="34">
        <v>0</v>
      </c>
      <c r="F22" s="34">
        <v>0</v>
      </c>
      <c r="G22" s="34">
        <v>0</v>
      </c>
    </row>
    <row r="23" spans="1:7" x14ac:dyDescent="0.3">
      <c r="B23" s="22" t="s">
        <v>45</v>
      </c>
      <c r="C23" s="34">
        <v>0</v>
      </c>
      <c r="D23" s="34">
        <v>0</v>
      </c>
      <c r="E23" s="34">
        <v>0</v>
      </c>
      <c r="F23" s="34">
        <v>0</v>
      </c>
      <c r="G23" s="34">
        <v>0</v>
      </c>
    </row>
    <row r="24" spans="1:7" x14ac:dyDescent="0.3">
      <c r="B24" s="22" t="s">
        <v>46</v>
      </c>
      <c r="C24" s="34">
        <v>0</v>
      </c>
      <c r="D24" s="34">
        <v>0</v>
      </c>
      <c r="E24" s="34">
        <v>0</v>
      </c>
      <c r="F24" s="34">
        <v>0</v>
      </c>
      <c r="G24" s="34">
        <v>0</v>
      </c>
    </row>
    <row r="26" spans="1:7" x14ac:dyDescent="0.3">
      <c r="B26" s="27" t="s">
        <v>47</v>
      </c>
      <c r="C26" s="28">
        <f>SUM(C20:C25)</f>
        <v>0</v>
      </c>
      <c r="D26" s="28">
        <f>SUM(D20:D25)</f>
        <v>0</v>
      </c>
      <c r="E26" s="28">
        <f>SUM(E20:E25)</f>
        <v>0</v>
      </c>
      <c r="F26" s="28">
        <f>SUM(F20:F25)</f>
        <v>0</v>
      </c>
      <c r="G26" s="28">
        <f>SUM(G20:G25)</f>
        <v>0</v>
      </c>
    </row>
    <row r="27" spans="1:7" x14ac:dyDescent="0.3">
      <c r="A27" s="25" t="s">
        <v>54</v>
      </c>
      <c r="B27" s="27" t="s">
        <v>50</v>
      </c>
      <c r="C27" s="28">
        <f>SUM(C26:F26)</f>
        <v>0</v>
      </c>
      <c r="D27" s="29"/>
    </row>
    <row r="28" spans="1:7" x14ac:dyDescent="0.3">
      <c r="B28" s="27" t="s">
        <v>48</v>
      </c>
      <c r="C28" s="28">
        <f>+C27+G26</f>
        <v>0</v>
      </c>
    </row>
    <row r="30" spans="1:7" s="50" customFormat="1" x14ac:dyDescent="0.3">
      <c r="B30" s="132" t="s">
        <v>264</v>
      </c>
      <c r="C30" s="132"/>
      <c r="D30" s="132"/>
      <c r="E30" s="132"/>
      <c r="F30" s="132"/>
      <c r="G30" s="132"/>
    </row>
    <row r="31" spans="1:7" s="50" customFormat="1" x14ac:dyDescent="0.3"/>
    <row r="32" spans="1:7" s="50" customFormat="1" ht="29.25" customHeight="1" x14ac:dyDescent="0.3">
      <c r="B32" s="131" t="s">
        <v>313</v>
      </c>
      <c r="C32" s="131"/>
      <c r="D32" s="131"/>
      <c r="E32" s="131"/>
      <c r="F32" s="131"/>
      <c r="G32" s="131"/>
    </row>
    <row r="33" spans="1:75" s="50" customFormat="1" x14ac:dyDescent="0.3">
      <c r="B33" s="132" t="s">
        <v>258</v>
      </c>
      <c r="C33" s="132"/>
      <c r="D33" s="132"/>
      <c r="E33" s="132"/>
      <c r="F33" s="132"/>
      <c r="G33" s="132"/>
    </row>
    <row r="34" spans="1:75" s="50" customFormat="1" x14ac:dyDescent="0.3"/>
    <row r="35" spans="1:75" s="50" customFormat="1" ht="30" customHeight="1" x14ac:dyDescent="0.3">
      <c r="B35" s="131" t="s">
        <v>314</v>
      </c>
      <c r="C35" s="131"/>
      <c r="D35" s="131"/>
      <c r="E35" s="131"/>
      <c r="F35" s="131"/>
      <c r="G35" s="131"/>
    </row>
    <row r="36" spans="1:75" s="50" customFormat="1" x14ac:dyDescent="0.3">
      <c r="B36" s="132" t="s">
        <v>259</v>
      </c>
      <c r="C36" s="132"/>
      <c r="D36" s="132"/>
      <c r="E36" s="132"/>
      <c r="F36" s="132"/>
      <c r="G36" s="132"/>
    </row>
    <row r="37" spans="1:75" s="50" customFormat="1" x14ac:dyDescent="0.3"/>
    <row r="38" spans="1:75" x14ac:dyDescent="0.3">
      <c r="A38" s="25" t="s">
        <v>54</v>
      </c>
      <c r="B38" s="23" t="s">
        <v>274</v>
      </c>
      <c r="C38" s="23"/>
      <c r="D38" s="23"/>
      <c r="E38" s="23"/>
      <c r="F38" s="23"/>
      <c r="G38" s="23"/>
    </row>
    <row r="40" spans="1:75" ht="49.5" customHeight="1" x14ac:dyDescent="0.3">
      <c r="A40" s="25" t="s">
        <v>54</v>
      </c>
      <c r="B40" s="131" t="s">
        <v>275</v>
      </c>
      <c r="C40" s="131"/>
      <c r="D40" s="131"/>
      <c r="E40" s="131"/>
      <c r="F40" s="131"/>
      <c r="G40" s="131"/>
    </row>
    <row r="41" spans="1:75" ht="30.75" customHeight="1" x14ac:dyDescent="0.3">
      <c r="B41" s="132" t="s">
        <v>288</v>
      </c>
      <c r="C41" s="132"/>
      <c r="D41" s="132"/>
      <c r="E41" s="132"/>
      <c r="F41" s="132"/>
      <c r="G41" s="132"/>
    </row>
    <row r="43" spans="1:75" s="30" customFormat="1" x14ac:dyDescent="0.3">
      <c r="A43" s="22"/>
      <c r="B43" s="22" t="s">
        <v>276</v>
      </c>
      <c r="C43" s="136">
        <v>0</v>
      </c>
      <c r="D43" s="136"/>
      <c r="E43" s="22"/>
      <c r="F43" s="22"/>
      <c r="G43" s="22"/>
      <c r="H43" s="22"/>
      <c r="I43" s="22"/>
      <c r="J43" s="22"/>
      <c r="K43" s="133" t="e">
        <f>-PMT(E45/12,C46,C43)</f>
        <v>#NUM!</v>
      </c>
      <c r="L43" s="133"/>
      <c r="M43" s="22" t="s">
        <v>56</v>
      </c>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row>
    <row r="44" spans="1:75" s="30" customFormat="1" x14ac:dyDescent="0.3">
      <c r="A44" s="25" t="s">
        <v>54</v>
      </c>
      <c r="B44" s="22" t="s">
        <v>57</v>
      </c>
      <c r="C44" s="136">
        <v>0</v>
      </c>
      <c r="D44" s="136"/>
      <c r="E44" s="22" t="s">
        <v>58</v>
      </c>
      <c r="F44" s="137"/>
      <c r="G44" s="137"/>
      <c r="I44" s="22"/>
      <c r="J44" s="22"/>
      <c r="K44" s="22"/>
      <c r="L44" s="22" t="e">
        <f>NPER(C45/12,-K43,C44,0,0)</f>
        <v>#NUM!</v>
      </c>
      <c r="M44" s="22" t="s">
        <v>59</v>
      </c>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row>
    <row r="45" spans="1:75" s="30" customFormat="1" x14ac:dyDescent="0.3">
      <c r="A45" s="25" t="s">
        <v>54</v>
      </c>
      <c r="B45" s="22" t="s">
        <v>181</v>
      </c>
      <c r="C45" s="18">
        <v>0</v>
      </c>
      <c r="D45" s="22"/>
      <c r="E45" s="22"/>
      <c r="F45" s="22"/>
      <c r="G45" s="22"/>
      <c r="H45" s="22"/>
      <c r="I45" s="22"/>
      <c r="J45" s="22"/>
      <c r="K45" s="134" t="e">
        <f>DATE(YEAR(F44),MONTH(F44)+L44,DAY(F44))</f>
        <v>#NUM!</v>
      </c>
      <c r="L45" s="135"/>
      <c r="M45" s="22" t="s">
        <v>60</v>
      </c>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row>
    <row r="46" spans="1:75" s="30" customFormat="1" x14ac:dyDescent="0.3">
      <c r="A46" s="22"/>
      <c r="B46" s="22" t="s">
        <v>61</v>
      </c>
      <c r="C46" s="19">
        <v>0</v>
      </c>
      <c r="D46" s="22" t="s">
        <v>62</v>
      </c>
      <c r="E46" s="22"/>
      <c r="F46" s="22">
        <f>+C46/12</f>
        <v>0</v>
      </c>
      <c r="G46" s="22" t="s">
        <v>63</v>
      </c>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row>
    <row r="47" spans="1:75" s="30" customFormat="1"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row>
    <row r="48" spans="1:75" s="30" customFormat="1" ht="30" customHeight="1" x14ac:dyDescent="0.3">
      <c r="A48" s="22"/>
      <c r="B48" s="131" t="str">
        <f>IF(K48=2,"Please explain when you believe the loan will mature, and how you made that determination.","The information you entered above suggests that the loan will mature in "&amp;TEXT(K45,"mmmm yyyy")&amp;". Please discuss whether that agrees with your records.")</f>
        <v>Please explain when you believe the loan will mature, and how you made that determination.</v>
      </c>
      <c r="C48" s="131"/>
      <c r="D48" s="131"/>
      <c r="E48" s="131"/>
      <c r="F48" s="131"/>
      <c r="G48" s="131"/>
      <c r="H48" s="31"/>
      <c r="I48" s="31"/>
      <c r="J48" s="22"/>
      <c r="K48" s="32">
        <f>IF(ISERROR(K45),2,1)</f>
        <v>2</v>
      </c>
      <c r="L48" s="33" t="s">
        <v>64</v>
      </c>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row>
    <row r="49" spans="1:75" s="30" customFormat="1" ht="29.25" customHeight="1" x14ac:dyDescent="0.3">
      <c r="A49" s="22"/>
      <c r="B49" s="132" t="s">
        <v>287</v>
      </c>
      <c r="C49" s="132"/>
      <c r="D49" s="132"/>
      <c r="E49" s="132"/>
      <c r="F49" s="132"/>
      <c r="G49" s="132"/>
      <c r="H49" s="31"/>
      <c r="I49" s="31"/>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row>
    <row r="50" spans="1:75" s="104" customFormat="1" x14ac:dyDescent="0.3"/>
    <row r="51" spans="1:75" ht="48.75" customHeight="1" x14ac:dyDescent="0.3">
      <c r="B51" s="138" t="s">
        <v>315</v>
      </c>
      <c r="C51" s="138"/>
      <c r="D51" s="138"/>
      <c r="E51" s="138"/>
      <c r="F51" s="138"/>
      <c r="G51" s="138"/>
    </row>
    <row r="52" spans="1:75" x14ac:dyDescent="0.3">
      <c r="B52" s="131" t="s">
        <v>277</v>
      </c>
      <c r="C52" s="131"/>
      <c r="D52" s="131"/>
      <c r="E52" s="131"/>
      <c r="F52" s="131"/>
      <c r="G52" s="131"/>
    </row>
    <row r="53" spans="1:75" s="104" customFormat="1" x14ac:dyDescent="0.3"/>
    <row r="54" spans="1:75" s="30" customFormat="1" ht="59.25" customHeight="1" x14ac:dyDescent="0.3">
      <c r="A54" s="22"/>
      <c r="B54" s="131" t="s">
        <v>278</v>
      </c>
      <c r="C54" s="131"/>
      <c r="D54" s="131"/>
      <c r="E54" s="131"/>
      <c r="F54" s="131"/>
      <c r="G54" s="131"/>
      <c r="H54" s="31"/>
      <c r="I54" s="31"/>
      <c r="J54" s="22"/>
      <c r="K54" s="32"/>
      <c r="L54" s="33"/>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row>
    <row r="55" spans="1:75" s="30" customFormat="1" ht="29.25" customHeight="1" x14ac:dyDescent="0.3">
      <c r="A55" s="22"/>
      <c r="B55" s="132" t="s">
        <v>289</v>
      </c>
      <c r="C55" s="132"/>
      <c r="D55" s="132"/>
      <c r="E55" s="132"/>
      <c r="F55" s="132"/>
      <c r="G55" s="132"/>
      <c r="H55" s="31"/>
      <c r="I55" s="31"/>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row>
    <row r="57" spans="1:75" s="30" customFormat="1" ht="48" customHeight="1" x14ac:dyDescent="0.3">
      <c r="A57" s="22"/>
      <c r="B57" s="131" t="s">
        <v>66</v>
      </c>
      <c r="C57" s="131"/>
      <c r="D57" s="131"/>
      <c r="E57" s="131"/>
      <c r="F57" s="131"/>
      <c r="G57" s="131"/>
      <c r="H57" s="31"/>
      <c r="I57" s="31"/>
      <c r="J57" s="22"/>
      <c r="K57" s="32"/>
      <c r="L57" s="33"/>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row>
    <row r="58" spans="1:75" s="30" customFormat="1" ht="29.25" customHeight="1" x14ac:dyDescent="0.3">
      <c r="A58" s="22"/>
      <c r="B58" s="132" t="s">
        <v>289</v>
      </c>
      <c r="C58" s="132"/>
      <c r="D58" s="132"/>
      <c r="E58" s="132"/>
      <c r="F58" s="132"/>
      <c r="G58" s="132"/>
      <c r="H58" s="31"/>
      <c r="I58" s="31"/>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row>
    <row r="60" spans="1:75" s="30" customFormat="1" ht="32.25" customHeight="1" x14ac:dyDescent="0.3">
      <c r="A60" s="22"/>
      <c r="B60" s="131" t="s">
        <v>67</v>
      </c>
      <c r="C60" s="131"/>
      <c r="D60" s="131"/>
      <c r="E60" s="131"/>
      <c r="F60" s="131"/>
      <c r="G60" s="131"/>
      <c r="H60" s="31"/>
      <c r="I60" s="31"/>
      <c r="J60" s="22"/>
      <c r="K60" s="32"/>
      <c r="L60" s="33"/>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row>
    <row r="61" spans="1:75" s="30" customFormat="1" ht="29.25" customHeight="1" x14ac:dyDescent="0.3">
      <c r="A61" s="22"/>
      <c r="B61" s="132" t="s">
        <v>290</v>
      </c>
      <c r="C61" s="132"/>
      <c r="D61" s="132"/>
      <c r="E61" s="132"/>
      <c r="F61" s="132"/>
      <c r="G61" s="132"/>
      <c r="H61" s="31"/>
      <c r="I61" s="31"/>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row>
    <row r="63" spans="1:75" s="30" customFormat="1" ht="45.75" customHeight="1" x14ac:dyDescent="0.3">
      <c r="A63" s="22"/>
      <c r="B63" s="131" t="s">
        <v>69</v>
      </c>
      <c r="C63" s="131"/>
      <c r="D63" s="131"/>
      <c r="E63" s="131"/>
      <c r="F63" s="131"/>
      <c r="G63" s="131"/>
      <c r="H63" s="31"/>
      <c r="I63" s="31"/>
      <c r="J63" s="22"/>
      <c r="K63" s="32"/>
      <c r="L63" s="33"/>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row>
    <row r="64" spans="1:75" s="30" customFormat="1" ht="29.25" customHeight="1" x14ac:dyDescent="0.3">
      <c r="A64" s="22"/>
      <c r="B64" s="132" t="s">
        <v>290</v>
      </c>
      <c r="C64" s="132"/>
      <c r="D64" s="132"/>
      <c r="E64" s="132"/>
      <c r="F64" s="132"/>
      <c r="G64" s="132"/>
      <c r="H64" s="31"/>
      <c r="I64" s="31"/>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row>
    <row r="65" spans="1:7" s="104" customFormat="1" x14ac:dyDescent="0.3"/>
    <row r="66" spans="1:7" x14ac:dyDescent="0.3">
      <c r="B66" s="23" t="s">
        <v>310</v>
      </c>
      <c r="C66" s="23"/>
      <c r="D66" s="23"/>
      <c r="E66" s="23"/>
      <c r="F66" s="23"/>
      <c r="G66" s="23"/>
    </row>
    <row r="68" spans="1:7" ht="91.5" customHeight="1" x14ac:dyDescent="0.3">
      <c r="B68" s="131" t="s">
        <v>272</v>
      </c>
      <c r="C68" s="131"/>
      <c r="D68" s="131"/>
      <c r="E68" s="131"/>
      <c r="F68" s="131"/>
      <c r="G68" s="131"/>
    </row>
    <row r="69" spans="1:7" ht="44.25" customHeight="1" x14ac:dyDescent="0.3">
      <c r="B69" s="132" t="s">
        <v>291</v>
      </c>
      <c r="C69" s="132"/>
      <c r="D69" s="132"/>
      <c r="E69" s="132"/>
      <c r="F69" s="132"/>
      <c r="G69" s="132"/>
    </row>
    <row r="71" spans="1:7" ht="96" customHeight="1" x14ac:dyDescent="0.3">
      <c r="B71" s="131" t="s">
        <v>273</v>
      </c>
      <c r="C71" s="131"/>
      <c r="D71" s="131"/>
      <c r="E71" s="131"/>
      <c r="F71" s="131"/>
      <c r="G71" s="131"/>
    </row>
    <row r="72" spans="1:7" ht="30.75" customHeight="1" x14ac:dyDescent="0.3">
      <c r="B72" s="132" t="s">
        <v>292</v>
      </c>
      <c r="C72" s="132"/>
      <c r="D72" s="132"/>
      <c r="E72" s="132"/>
      <c r="F72" s="132"/>
      <c r="G72" s="132"/>
    </row>
    <row r="74" spans="1:7" x14ac:dyDescent="0.3">
      <c r="A74" s="25" t="s">
        <v>54</v>
      </c>
      <c r="B74" s="23" t="s">
        <v>260</v>
      </c>
      <c r="C74" s="23"/>
      <c r="D74" s="23"/>
      <c r="E74" s="23"/>
      <c r="F74" s="23"/>
      <c r="G74" s="23"/>
    </row>
    <row r="76" spans="1:7" ht="48.75" customHeight="1" x14ac:dyDescent="0.3">
      <c r="B76" s="131" t="s">
        <v>70</v>
      </c>
      <c r="C76" s="131"/>
      <c r="D76" s="131"/>
      <c r="E76" s="131"/>
      <c r="F76" s="131"/>
      <c r="G76" s="131"/>
    </row>
    <row r="77" spans="1:7" x14ac:dyDescent="0.3">
      <c r="B77" s="132" t="s">
        <v>293</v>
      </c>
      <c r="C77" s="132"/>
      <c r="D77" s="132"/>
      <c r="E77" s="132"/>
      <c r="F77" s="132"/>
      <c r="G77" s="132"/>
    </row>
    <row r="79" spans="1:7" x14ac:dyDescent="0.3">
      <c r="B79" s="131" t="s">
        <v>71</v>
      </c>
      <c r="C79" s="131"/>
      <c r="D79" s="131"/>
      <c r="E79" s="131"/>
      <c r="F79" s="131"/>
      <c r="G79" s="131"/>
    </row>
    <row r="80" spans="1:7" x14ac:dyDescent="0.3">
      <c r="B80" s="132" t="s">
        <v>294</v>
      </c>
      <c r="C80" s="132"/>
      <c r="D80" s="132"/>
      <c r="E80" s="132"/>
      <c r="F80" s="132"/>
      <c r="G80" s="132"/>
    </row>
    <row r="82" spans="2:7" x14ac:dyDescent="0.3">
      <c r="B82" s="131" t="s">
        <v>72</v>
      </c>
      <c r="C82" s="131"/>
      <c r="D82" s="131"/>
      <c r="E82" s="131"/>
      <c r="F82" s="131"/>
      <c r="G82" s="131"/>
    </row>
    <row r="83" spans="2:7" x14ac:dyDescent="0.3">
      <c r="B83" s="132" t="s">
        <v>295</v>
      </c>
      <c r="C83" s="132"/>
      <c r="D83" s="132"/>
      <c r="E83" s="132"/>
      <c r="F83" s="132"/>
      <c r="G83" s="132"/>
    </row>
    <row r="85" spans="2:7" x14ac:dyDescent="0.3">
      <c r="B85" s="131" t="s">
        <v>73</v>
      </c>
      <c r="C85" s="131"/>
      <c r="D85" s="131"/>
      <c r="E85" s="131"/>
      <c r="F85" s="131"/>
      <c r="G85" s="131"/>
    </row>
    <row r="86" spans="2:7" x14ac:dyDescent="0.3">
      <c r="B86" s="132" t="s">
        <v>296</v>
      </c>
      <c r="C86" s="132"/>
      <c r="D86" s="132"/>
      <c r="E86" s="132"/>
      <c r="F86" s="132"/>
      <c r="G86" s="132"/>
    </row>
    <row r="88" spans="2:7" ht="35.25" customHeight="1" x14ac:dyDescent="0.3">
      <c r="B88" s="131" t="s">
        <v>74</v>
      </c>
      <c r="C88" s="131"/>
      <c r="D88" s="131"/>
      <c r="E88" s="131"/>
      <c r="F88" s="131"/>
      <c r="G88" s="131"/>
    </row>
    <row r="89" spans="2:7" x14ac:dyDescent="0.3">
      <c r="B89" s="132" t="s">
        <v>297</v>
      </c>
      <c r="C89" s="132"/>
      <c r="D89" s="132"/>
      <c r="E89" s="132"/>
      <c r="F89" s="132"/>
      <c r="G89" s="132"/>
    </row>
    <row r="91" spans="2:7" x14ac:dyDescent="0.3">
      <c r="B91" s="131" t="s">
        <v>75</v>
      </c>
      <c r="C91" s="131"/>
      <c r="D91" s="131"/>
      <c r="E91" s="131"/>
      <c r="F91" s="131"/>
      <c r="G91" s="131"/>
    </row>
    <row r="92" spans="2:7" ht="30.75" customHeight="1" x14ac:dyDescent="0.3">
      <c r="B92" s="132" t="s">
        <v>298</v>
      </c>
      <c r="C92" s="132"/>
      <c r="D92" s="132"/>
      <c r="E92" s="132"/>
      <c r="F92" s="132"/>
      <c r="G92" s="132"/>
    </row>
    <row r="94" spans="2:7" x14ac:dyDescent="0.3">
      <c r="B94" s="131" t="s">
        <v>76</v>
      </c>
      <c r="C94" s="131"/>
      <c r="D94" s="131"/>
      <c r="E94" s="131"/>
      <c r="F94" s="131"/>
      <c r="G94" s="131"/>
    </row>
    <row r="95" spans="2:7" x14ac:dyDescent="0.3">
      <c r="B95" s="132" t="s">
        <v>299</v>
      </c>
      <c r="C95" s="132"/>
      <c r="D95" s="132"/>
      <c r="E95" s="132"/>
      <c r="F95" s="132"/>
      <c r="G95" s="132"/>
    </row>
    <row r="97" spans="2:7" ht="33" customHeight="1" x14ac:dyDescent="0.3">
      <c r="B97" s="131" t="s">
        <v>77</v>
      </c>
      <c r="C97" s="131"/>
      <c r="D97" s="131"/>
      <c r="E97" s="131"/>
      <c r="F97" s="131"/>
      <c r="G97" s="131"/>
    </row>
    <row r="98" spans="2:7" ht="46.5" customHeight="1" x14ac:dyDescent="0.3">
      <c r="B98" s="132" t="s">
        <v>300</v>
      </c>
      <c r="C98" s="132"/>
      <c r="D98" s="132"/>
      <c r="E98" s="132"/>
      <c r="F98" s="132"/>
      <c r="G98" s="132"/>
    </row>
    <row r="100" spans="2:7" ht="30.75" customHeight="1" x14ac:dyDescent="0.3">
      <c r="B100" s="131" t="s">
        <v>78</v>
      </c>
      <c r="C100" s="131"/>
      <c r="D100" s="131"/>
      <c r="E100" s="131"/>
      <c r="F100" s="131"/>
      <c r="G100" s="131"/>
    </row>
    <row r="101" spans="2:7" ht="33" customHeight="1" x14ac:dyDescent="0.3">
      <c r="B101" s="132" t="s">
        <v>301</v>
      </c>
      <c r="C101" s="132"/>
      <c r="D101" s="132"/>
      <c r="E101" s="132"/>
      <c r="F101" s="132"/>
      <c r="G101" s="132"/>
    </row>
    <row r="103" spans="2:7" ht="30.75" customHeight="1" x14ac:dyDescent="0.3">
      <c r="B103" s="131" t="s">
        <v>79</v>
      </c>
      <c r="C103" s="131"/>
      <c r="D103" s="131"/>
      <c r="E103" s="131"/>
      <c r="F103" s="131"/>
      <c r="G103" s="131"/>
    </row>
    <row r="104" spans="2:7" x14ac:dyDescent="0.3">
      <c r="B104" s="132" t="s">
        <v>302</v>
      </c>
      <c r="C104" s="132"/>
      <c r="D104" s="132"/>
      <c r="E104" s="132"/>
      <c r="F104" s="132"/>
      <c r="G104" s="132"/>
    </row>
    <row r="106" spans="2:7" ht="33" customHeight="1" x14ac:dyDescent="0.3">
      <c r="B106" s="131" t="s">
        <v>80</v>
      </c>
      <c r="C106" s="131"/>
      <c r="D106" s="131"/>
      <c r="E106" s="131"/>
      <c r="F106" s="131"/>
      <c r="G106" s="131"/>
    </row>
    <row r="107" spans="2:7" ht="48.75" customHeight="1" x14ac:dyDescent="0.3">
      <c r="B107" s="132" t="s">
        <v>303</v>
      </c>
      <c r="C107" s="132"/>
      <c r="D107" s="132"/>
      <c r="E107" s="132"/>
      <c r="F107" s="132"/>
      <c r="G107" s="132"/>
    </row>
    <row r="109" spans="2:7" ht="30.75" customHeight="1" x14ac:dyDescent="0.3">
      <c r="B109" s="131" t="s">
        <v>81</v>
      </c>
      <c r="C109" s="131"/>
      <c r="D109" s="131"/>
      <c r="E109" s="131"/>
      <c r="F109" s="131"/>
      <c r="G109" s="131"/>
    </row>
    <row r="110" spans="2:7" x14ac:dyDescent="0.3">
      <c r="B110" s="132" t="s">
        <v>304</v>
      </c>
      <c r="C110" s="132"/>
      <c r="D110" s="132"/>
      <c r="E110" s="132"/>
      <c r="F110" s="132"/>
      <c r="G110" s="132"/>
    </row>
    <row r="112" spans="2:7" x14ac:dyDescent="0.3">
      <c r="B112" s="131" t="s">
        <v>82</v>
      </c>
      <c r="C112" s="131"/>
      <c r="D112" s="131"/>
      <c r="E112" s="131"/>
      <c r="F112" s="131"/>
      <c r="G112" s="131"/>
    </row>
    <row r="113" spans="2:7" x14ac:dyDescent="0.3">
      <c r="B113" s="132" t="s">
        <v>305</v>
      </c>
      <c r="C113" s="132"/>
      <c r="D113" s="132"/>
      <c r="E113" s="132"/>
      <c r="F113" s="132"/>
      <c r="G113" s="132"/>
    </row>
    <row r="115" spans="2:7" ht="33" customHeight="1" x14ac:dyDescent="0.3">
      <c r="B115" s="131" t="s">
        <v>83</v>
      </c>
      <c r="C115" s="131"/>
      <c r="D115" s="131"/>
      <c r="E115" s="131"/>
      <c r="F115" s="131"/>
      <c r="G115" s="131"/>
    </row>
    <row r="116" spans="2:7" ht="33" customHeight="1" x14ac:dyDescent="0.3">
      <c r="B116" s="132" t="s">
        <v>306</v>
      </c>
      <c r="C116" s="132"/>
      <c r="D116" s="132"/>
      <c r="E116" s="132"/>
      <c r="F116" s="132"/>
      <c r="G116" s="132"/>
    </row>
    <row r="118" spans="2:7" x14ac:dyDescent="0.3">
      <c r="B118" s="131" t="s">
        <v>261</v>
      </c>
      <c r="C118" s="131"/>
      <c r="D118" s="131"/>
      <c r="E118" s="131"/>
      <c r="F118" s="131"/>
      <c r="G118" s="131"/>
    </row>
    <row r="119" spans="2:7" x14ac:dyDescent="0.3">
      <c r="B119" s="132" t="s">
        <v>305</v>
      </c>
      <c r="C119" s="132"/>
      <c r="D119" s="132"/>
      <c r="E119" s="132"/>
      <c r="F119" s="132"/>
      <c r="G119" s="132"/>
    </row>
  </sheetData>
  <mergeCells count="71">
    <mergeCell ref="B118:G118"/>
    <mergeCell ref="B119:G119"/>
    <mergeCell ref="C18:F18"/>
    <mergeCell ref="G18:G19"/>
    <mergeCell ref="B30:G30"/>
    <mergeCell ref="B110:G110"/>
    <mergeCell ref="B112:G112"/>
    <mergeCell ref="B113:G113"/>
    <mergeCell ref="B115:G115"/>
    <mergeCell ref="B116:G116"/>
    <mergeCell ref="B109:G109"/>
    <mergeCell ref="B92:G92"/>
    <mergeCell ref="B94:G94"/>
    <mergeCell ref="B95:G95"/>
    <mergeCell ref="B97:G97"/>
    <mergeCell ref="B98:G98"/>
    <mergeCell ref="B107:G107"/>
    <mergeCell ref="B83:G83"/>
    <mergeCell ref="B85:G85"/>
    <mergeCell ref="B86:G86"/>
    <mergeCell ref="B88:G88"/>
    <mergeCell ref="B89:G89"/>
    <mergeCell ref="B91:G91"/>
    <mergeCell ref="B100:G100"/>
    <mergeCell ref="B101:G101"/>
    <mergeCell ref="B103:G103"/>
    <mergeCell ref="B104:G104"/>
    <mergeCell ref="B106:G106"/>
    <mergeCell ref="B79:G79"/>
    <mergeCell ref="B80:G80"/>
    <mergeCell ref="B82:G82"/>
    <mergeCell ref="B48:G48"/>
    <mergeCell ref="B49:G49"/>
    <mergeCell ref="B52:G52"/>
    <mergeCell ref="B76:G76"/>
    <mergeCell ref="B77:G77"/>
    <mergeCell ref="B61:G61"/>
    <mergeCell ref="B64:G64"/>
    <mergeCell ref="B57:G57"/>
    <mergeCell ref="B60:G60"/>
    <mergeCell ref="B63:G63"/>
    <mergeCell ref="B54:G54"/>
    <mergeCell ref="B55:G55"/>
    <mergeCell ref="B58:G58"/>
    <mergeCell ref="K43:L43"/>
    <mergeCell ref="K45:L45"/>
    <mergeCell ref="B40:G40"/>
    <mergeCell ref="B68:G68"/>
    <mergeCell ref="B41:G41"/>
    <mergeCell ref="C43:D43"/>
    <mergeCell ref="C44:D44"/>
    <mergeCell ref="F44:G44"/>
    <mergeCell ref="B51:G51"/>
    <mergeCell ref="C16:D16"/>
    <mergeCell ref="B10:G10"/>
    <mergeCell ref="B71:G71"/>
    <mergeCell ref="B72:G72"/>
    <mergeCell ref="C12:F12"/>
    <mergeCell ref="C13:F13"/>
    <mergeCell ref="C14:F14"/>
    <mergeCell ref="C15:F15"/>
    <mergeCell ref="B32:G32"/>
    <mergeCell ref="B33:G33"/>
    <mergeCell ref="B35:G35"/>
    <mergeCell ref="B36:G36"/>
    <mergeCell ref="B69:G69"/>
    <mergeCell ref="B3:G3"/>
    <mergeCell ref="K12:L12"/>
    <mergeCell ref="K13:L13"/>
    <mergeCell ref="K14:L14"/>
    <mergeCell ref="K15:L15"/>
  </mergeCells>
  <dataValidations count="1">
    <dataValidation type="list" allowBlank="1" showInputMessage="1" showErrorMessage="1" sqref="C16:D16">
      <formula1>$K$12:$K$15</formula1>
    </dataValidation>
  </dataValidations>
  <pageMargins left="0.7" right="0.7" top="0.75" bottom="0.75" header="0.3" footer="0.3"/>
  <pageSetup scale="90"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3"/>
  <sheetViews>
    <sheetView workbookViewId="0">
      <selection activeCell="J7" sqref="J7"/>
    </sheetView>
  </sheetViews>
  <sheetFormatPr defaultColWidth="9.109375" defaultRowHeight="14.4" x14ac:dyDescent="0.3"/>
  <cols>
    <col min="1" max="1" width="4.5546875" style="3" customWidth="1"/>
    <col min="2" max="2" width="50.33203125" style="3" customWidth="1"/>
    <col min="3" max="6" width="13" style="3" customWidth="1"/>
    <col min="7" max="7" width="3.88671875" style="3" customWidth="1"/>
    <col min="8" max="16384" width="9.109375" style="3"/>
  </cols>
  <sheetData>
    <row r="1" spans="1:7" x14ac:dyDescent="0.3">
      <c r="A1" s="125"/>
      <c r="B1" s="125"/>
      <c r="C1" s="125"/>
      <c r="D1" s="125"/>
      <c r="E1" s="125"/>
      <c r="F1" s="125"/>
      <c r="G1" s="125"/>
    </row>
    <row r="2" spans="1:7" s="115" customFormat="1" ht="18" x14ac:dyDescent="0.35">
      <c r="A2" s="116"/>
      <c r="B2" s="124" t="str">
        <f>HYPERLINK("https://www.hudexchange.info/resource/5238/recapitalization-workbook", "Click Here for Link to Workbook")</f>
        <v>Click Here for Link to Workbook</v>
      </c>
      <c r="C2" s="120"/>
      <c r="D2" s="120"/>
      <c r="E2" s="120"/>
      <c r="F2" s="120"/>
      <c r="G2" s="116"/>
    </row>
    <row r="3" spans="1:7" s="115" customFormat="1" ht="57.75" customHeight="1" x14ac:dyDescent="0.3">
      <c r="A3" s="116"/>
      <c r="B3" s="127" t="s">
        <v>323</v>
      </c>
      <c r="C3" s="127"/>
      <c r="D3" s="127"/>
      <c r="E3" s="127"/>
      <c r="F3" s="127"/>
      <c r="G3" s="118"/>
    </row>
    <row r="4" spans="1:7" s="115" customFormat="1" ht="18" customHeight="1" x14ac:dyDescent="0.3">
      <c r="A4" s="116"/>
      <c r="B4" s="116"/>
      <c r="C4" s="116"/>
      <c r="D4" s="116"/>
      <c r="E4" s="116"/>
      <c r="F4" s="116"/>
      <c r="G4" s="116"/>
    </row>
    <row r="5" spans="1:7" s="1" customFormat="1" ht="5.25" customHeight="1" x14ac:dyDescent="0.4"/>
    <row r="6" spans="1:7" s="1" customFormat="1" ht="21" x14ac:dyDescent="0.4">
      <c r="B6" s="1" t="str">
        <f>TRIM('Background Info'!$C$12)&amp;" -- Information from Annual Financial Statements"</f>
        <v xml:space="preserve"> -- Information from Annual Financial Statements</v>
      </c>
    </row>
    <row r="8" spans="1:7" x14ac:dyDescent="0.3">
      <c r="C8" s="17" t="s">
        <v>85</v>
      </c>
      <c r="D8" s="17" t="s">
        <v>85</v>
      </c>
      <c r="E8" s="17" t="s">
        <v>85</v>
      </c>
      <c r="F8" s="106">
        <v>2016</v>
      </c>
    </row>
    <row r="9" spans="1:7" x14ac:dyDescent="0.3">
      <c r="B9" s="20" t="s">
        <v>114</v>
      </c>
      <c r="C9" s="36">
        <v>41639</v>
      </c>
      <c r="D9" s="36">
        <v>42004</v>
      </c>
      <c r="E9" s="36">
        <v>42369</v>
      </c>
      <c r="F9" s="106" t="s">
        <v>312</v>
      </c>
    </row>
    <row r="11" spans="1:7" x14ac:dyDescent="0.3">
      <c r="B11" s="3" t="s">
        <v>115</v>
      </c>
      <c r="C11" s="13">
        <v>0</v>
      </c>
      <c r="D11" s="13">
        <v>0</v>
      </c>
      <c r="E11" s="13">
        <v>0</v>
      </c>
      <c r="F11" s="13">
        <v>0</v>
      </c>
    </row>
    <row r="13" spans="1:7" x14ac:dyDescent="0.3">
      <c r="B13" s="3" t="s">
        <v>116</v>
      </c>
      <c r="C13" s="13">
        <v>0</v>
      </c>
      <c r="D13" s="13">
        <v>0</v>
      </c>
      <c r="E13" s="13">
        <v>0</v>
      </c>
      <c r="F13" s="13">
        <v>0</v>
      </c>
    </row>
    <row r="14" spans="1:7" x14ac:dyDescent="0.3">
      <c r="B14" s="3" t="s">
        <v>117</v>
      </c>
      <c r="C14" s="13">
        <v>0</v>
      </c>
      <c r="D14" s="13">
        <v>0</v>
      </c>
      <c r="E14" s="13">
        <v>0</v>
      </c>
      <c r="F14" s="13">
        <v>0</v>
      </c>
    </row>
    <row r="16" spans="1:7" x14ac:dyDescent="0.3">
      <c r="C16" s="17" t="s">
        <v>85</v>
      </c>
      <c r="D16" s="17" t="s">
        <v>85</v>
      </c>
      <c r="E16" s="17" t="s">
        <v>85</v>
      </c>
      <c r="F16" s="107">
        <f>+F$8</f>
        <v>2016</v>
      </c>
    </row>
    <row r="17" spans="2:6" x14ac:dyDescent="0.3">
      <c r="B17" s="20" t="s">
        <v>118</v>
      </c>
      <c r="C17" s="37">
        <f>+C$9</f>
        <v>41639</v>
      </c>
      <c r="D17" s="37">
        <f>+D$9</f>
        <v>42004</v>
      </c>
      <c r="E17" s="37">
        <f>+E$9</f>
        <v>42369</v>
      </c>
      <c r="F17" s="37" t="str">
        <f>+F$9</f>
        <v>N/A</v>
      </c>
    </row>
    <row r="19" spans="2:6" x14ac:dyDescent="0.3">
      <c r="B19" s="3" t="s">
        <v>86</v>
      </c>
      <c r="C19" s="13">
        <v>0</v>
      </c>
      <c r="D19" s="13">
        <v>0</v>
      </c>
      <c r="E19" s="13">
        <v>0</v>
      </c>
      <c r="F19" s="13">
        <v>0</v>
      </c>
    </row>
    <row r="20" spans="2:6" x14ac:dyDescent="0.3">
      <c r="B20" s="3" t="s">
        <v>87</v>
      </c>
      <c r="C20" s="13">
        <v>0</v>
      </c>
      <c r="D20" s="13">
        <v>0</v>
      </c>
      <c r="E20" s="13">
        <v>0</v>
      </c>
      <c r="F20" s="13">
        <v>0</v>
      </c>
    </row>
    <row r="21" spans="2:6" x14ac:dyDescent="0.3">
      <c r="B21" s="3" t="s">
        <v>88</v>
      </c>
      <c r="C21" s="13">
        <v>0</v>
      </c>
      <c r="D21" s="13">
        <v>0</v>
      </c>
      <c r="E21" s="13">
        <v>0</v>
      </c>
      <c r="F21" s="13">
        <v>0</v>
      </c>
    </row>
    <row r="22" spans="2:6" x14ac:dyDescent="0.3">
      <c r="B22" s="3" t="s">
        <v>89</v>
      </c>
      <c r="C22" s="13">
        <f>+C21+C20+C19</f>
        <v>0</v>
      </c>
      <c r="D22" s="13">
        <f>+D21+D20+D19</f>
        <v>0</v>
      </c>
      <c r="E22" s="13">
        <f>+E20+E19</f>
        <v>0</v>
      </c>
      <c r="F22" s="13">
        <f>+F20+F19</f>
        <v>0</v>
      </c>
    </row>
    <row r="23" spans="2:6" x14ac:dyDescent="0.3">
      <c r="B23" s="3" t="s">
        <v>90</v>
      </c>
    </row>
    <row r="24" spans="2:6" x14ac:dyDescent="0.3">
      <c r="B24" s="3" t="s">
        <v>119</v>
      </c>
      <c r="C24" s="13">
        <v>0</v>
      </c>
      <c r="D24" s="13">
        <v>0</v>
      </c>
      <c r="E24" s="13">
        <v>0</v>
      </c>
      <c r="F24" s="13">
        <v>0</v>
      </c>
    </row>
    <row r="25" spans="2:6" x14ac:dyDescent="0.3">
      <c r="B25" s="3" t="s">
        <v>141</v>
      </c>
      <c r="C25" s="13">
        <v>0</v>
      </c>
      <c r="D25" s="13">
        <v>0</v>
      </c>
      <c r="E25" s="13">
        <v>0</v>
      </c>
      <c r="F25" s="13">
        <v>0</v>
      </c>
    </row>
    <row r="26" spans="2:6" x14ac:dyDescent="0.3">
      <c r="B26" s="3" t="s">
        <v>120</v>
      </c>
      <c r="C26" s="13">
        <v>0</v>
      </c>
      <c r="D26" s="13">
        <v>0</v>
      </c>
      <c r="E26" s="13">
        <v>0</v>
      </c>
      <c r="F26" s="13">
        <v>0</v>
      </c>
    </row>
    <row r="27" spans="2:6" x14ac:dyDescent="0.3">
      <c r="B27" s="3" t="s">
        <v>90</v>
      </c>
    </row>
    <row r="28" spans="2:6" x14ac:dyDescent="0.3">
      <c r="B28" s="3" t="s">
        <v>91</v>
      </c>
      <c r="C28" s="3" t="s">
        <v>92</v>
      </c>
      <c r="D28" s="3" t="s">
        <v>92</v>
      </c>
      <c r="E28" s="3" t="s">
        <v>92</v>
      </c>
      <c r="F28" s="3" t="s">
        <v>92</v>
      </c>
    </row>
    <row r="29" spans="2:6" x14ac:dyDescent="0.3">
      <c r="B29" s="3" t="s">
        <v>93</v>
      </c>
      <c r="C29" s="3" t="s">
        <v>92</v>
      </c>
      <c r="D29" s="3" t="s">
        <v>92</v>
      </c>
      <c r="E29" s="3" t="s">
        <v>92</v>
      </c>
      <c r="F29" s="3" t="s">
        <v>92</v>
      </c>
    </row>
    <row r="30" spans="2:6" x14ac:dyDescent="0.3">
      <c r="B30" s="3" t="s">
        <v>94</v>
      </c>
      <c r="C30" s="3" t="s">
        <v>92</v>
      </c>
      <c r="D30" s="3" t="s">
        <v>92</v>
      </c>
      <c r="E30" s="3" t="s">
        <v>92</v>
      </c>
      <c r="F30" s="3" t="s">
        <v>92</v>
      </c>
    </row>
    <row r="31" spans="2:6" x14ac:dyDescent="0.3">
      <c r="B31" s="3" t="s">
        <v>90</v>
      </c>
    </row>
    <row r="32" spans="2:6" x14ac:dyDescent="0.3">
      <c r="B32" s="3" t="s">
        <v>95</v>
      </c>
      <c r="C32" s="13">
        <v>0</v>
      </c>
      <c r="D32" s="13">
        <v>0</v>
      </c>
      <c r="E32" s="13">
        <v>0</v>
      </c>
      <c r="F32" s="13">
        <v>0</v>
      </c>
    </row>
    <row r="33" spans="2:6" x14ac:dyDescent="0.3">
      <c r="B33" s="3" t="s">
        <v>90</v>
      </c>
    </row>
    <row r="34" spans="2:6" x14ac:dyDescent="0.3">
      <c r="B34" s="3" t="s">
        <v>96</v>
      </c>
      <c r="C34" s="13">
        <v>0</v>
      </c>
      <c r="D34" s="13">
        <v>0</v>
      </c>
      <c r="E34" s="13">
        <v>0</v>
      </c>
      <c r="F34" s="13">
        <v>0</v>
      </c>
    </row>
    <row r="35" spans="2:6" x14ac:dyDescent="0.3">
      <c r="B35" s="3" t="s">
        <v>97</v>
      </c>
      <c r="C35" s="13">
        <v>0</v>
      </c>
      <c r="D35" s="13">
        <v>0</v>
      </c>
      <c r="E35" s="13">
        <v>0</v>
      </c>
      <c r="F35" s="13">
        <v>0</v>
      </c>
    </row>
    <row r="36" spans="2:6" x14ac:dyDescent="0.3">
      <c r="B36" s="3" t="s">
        <v>98</v>
      </c>
      <c r="C36" s="13">
        <v>0</v>
      </c>
      <c r="D36" s="13">
        <v>0</v>
      </c>
      <c r="E36" s="13">
        <v>0</v>
      </c>
      <c r="F36" s="13">
        <v>0</v>
      </c>
    </row>
    <row r="37" spans="2:6" x14ac:dyDescent="0.3">
      <c r="B37" s="3" t="s">
        <v>99</v>
      </c>
      <c r="C37" s="13">
        <v>0</v>
      </c>
      <c r="D37" s="13">
        <v>0</v>
      </c>
      <c r="E37" s="13">
        <v>0</v>
      </c>
      <c r="F37" s="13">
        <v>0</v>
      </c>
    </row>
    <row r="38" spans="2:6" x14ac:dyDescent="0.3">
      <c r="B38" s="3" t="s">
        <v>100</v>
      </c>
      <c r="C38" s="13">
        <v>0</v>
      </c>
      <c r="D38" s="13">
        <v>0</v>
      </c>
      <c r="E38" s="13">
        <v>0</v>
      </c>
      <c r="F38" s="13">
        <v>0</v>
      </c>
    </row>
    <row r="39" spans="2:6" x14ac:dyDescent="0.3">
      <c r="B39" s="3" t="s">
        <v>90</v>
      </c>
    </row>
    <row r="40" spans="2:6" x14ac:dyDescent="0.3">
      <c r="B40" s="3" t="s">
        <v>101</v>
      </c>
      <c r="C40" s="13">
        <v>0</v>
      </c>
      <c r="D40" s="13">
        <v>0</v>
      </c>
      <c r="E40" s="13">
        <v>0</v>
      </c>
      <c r="F40" s="13">
        <v>0</v>
      </c>
    </row>
    <row r="41" spans="2:6" x14ac:dyDescent="0.3">
      <c r="B41" s="3" t="s">
        <v>90</v>
      </c>
    </row>
    <row r="42" spans="2:6" x14ac:dyDescent="0.3">
      <c r="B42" s="3" t="s">
        <v>102</v>
      </c>
      <c r="C42" s="13">
        <v>0</v>
      </c>
      <c r="D42" s="13">
        <v>0</v>
      </c>
      <c r="E42" s="13">
        <v>0</v>
      </c>
      <c r="F42" s="13">
        <v>0</v>
      </c>
    </row>
    <row r="43" spans="2:6" x14ac:dyDescent="0.3">
      <c r="B43" s="3" t="s">
        <v>103</v>
      </c>
      <c r="C43" s="13">
        <v>0</v>
      </c>
      <c r="D43" s="13">
        <v>0</v>
      </c>
      <c r="E43" s="13">
        <v>0</v>
      </c>
      <c r="F43" s="13">
        <v>0</v>
      </c>
    </row>
    <row r="44" spans="2:6" x14ac:dyDescent="0.3">
      <c r="B44" s="3" t="s">
        <v>104</v>
      </c>
      <c r="C44" s="13">
        <v>0</v>
      </c>
      <c r="D44" s="13">
        <v>0</v>
      </c>
      <c r="E44" s="13">
        <v>0</v>
      </c>
      <c r="F44" s="13">
        <v>0</v>
      </c>
    </row>
    <row r="45" spans="2:6" x14ac:dyDescent="0.3">
      <c r="B45" s="3" t="s">
        <v>105</v>
      </c>
      <c r="C45" s="13">
        <v>0</v>
      </c>
      <c r="D45" s="13">
        <v>0</v>
      </c>
      <c r="E45" s="13">
        <v>0</v>
      </c>
      <c r="F45" s="13">
        <v>0</v>
      </c>
    </row>
    <row r="46" spans="2:6" x14ac:dyDescent="0.3">
      <c r="B46" s="3" t="s">
        <v>90</v>
      </c>
    </row>
    <row r="47" spans="2:6" x14ac:dyDescent="0.3">
      <c r="B47" s="3" t="s">
        <v>106</v>
      </c>
      <c r="C47" s="13">
        <v>0</v>
      </c>
      <c r="D47" s="13">
        <v>0</v>
      </c>
      <c r="E47" s="13">
        <v>0</v>
      </c>
      <c r="F47" s="13">
        <v>0</v>
      </c>
    </row>
    <row r="48" spans="2:6" x14ac:dyDescent="0.3">
      <c r="B48" s="3" t="s">
        <v>107</v>
      </c>
      <c r="C48" s="13">
        <v>0</v>
      </c>
      <c r="D48" s="13">
        <v>0</v>
      </c>
      <c r="E48" s="13">
        <v>0</v>
      </c>
      <c r="F48" s="13">
        <v>0</v>
      </c>
    </row>
    <row r="49" spans="2:6" x14ac:dyDescent="0.3">
      <c r="B49" s="3" t="s">
        <v>108</v>
      </c>
      <c r="C49" s="13">
        <v>0</v>
      </c>
      <c r="D49" s="13">
        <v>0</v>
      </c>
      <c r="E49" s="13">
        <v>0</v>
      </c>
      <c r="F49" s="13">
        <v>0</v>
      </c>
    </row>
    <row r="50" spans="2:6" x14ac:dyDescent="0.3">
      <c r="B50" s="3" t="s">
        <v>109</v>
      </c>
      <c r="C50" s="13">
        <v>0</v>
      </c>
      <c r="D50" s="13">
        <v>0</v>
      </c>
      <c r="E50" s="13">
        <v>0</v>
      </c>
      <c r="F50" s="13">
        <v>0</v>
      </c>
    </row>
    <row r="51" spans="2:6" x14ac:dyDescent="0.3">
      <c r="B51" s="3" t="s">
        <v>110</v>
      </c>
      <c r="C51" s="13">
        <v>0</v>
      </c>
      <c r="D51" s="13">
        <v>0</v>
      </c>
      <c r="E51" s="13">
        <v>0</v>
      </c>
      <c r="F51" s="13">
        <v>0</v>
      </c>
    </row>
    <row r="52" spans="2:6" x14ac:dyDescent="0.3">
      <c r="B52" s="3" t="s">
        <v>111</v>
      </c>
      <c r="C52" s="13">
        <v>0</v>
      </c>
      <c r="D52" s="13">
        <v>0</v>
      </c>
      <c r="E52" s="13">
        <v>0</v>
      </c>
      <c r="F52" s="13">
        <v>0</v>
      </c>
    </row>
    <row r="53" spans="2:6" x14ac:dyDescent="0.3">
      <c r="B53" s="3" t="s">
        <v>121</v>
      </c>
      <c r="C53" s="13">
        <v>0</v>
      </c>
      <c r="D53" s="13">
        <v>0</v>
      </c>
      <c r="E53" s="13">
        <v>0</v>
      </c>
      <c r="F53" s="13">
        <v>0</v>
      </c>
    </row>
    <row r="54" spans="2:6" x14ac:dyDescent="0.3">
      <c r="B54" s="3" t="s">
        <v>112</v>
      </c>
      <c r="C54" s="13">
        <v>0</v>
      </c>
      <c r="D54" s="13">
        <v>0</v>
      </c>
      <c r="E54" s="13">
        <v>0</v>
      </c>
      <c r="F54" s="13">
        <v>0</v>
      </c>
    </row>
    <row r="55" spans="2:6" x14ac:dyDescent="0.3">
      <c r="B55" s="3" t="s">
        <v>90</v>
      </c>
    </row>
    <row r="56" spans="2:6" x14ac:dyDescent="0.3">
      <c r="B56" s="3" t="s">
        <v>6</v>
      </c>
      <c r="C56" s="4">
        <f>+C54+C45+C40+C38</f>
        <v>0</v>
      </c>
      <c r="D56" s="4">
        <f>+D54+D45+D40+D38</f>
        <v>0</v>
      </c>
      <c r="E56" s="4">
        <f>+E54+E45+E40+E38</f>
        <v>0</v>
      </c>
      <c r="F56" s="4">
        <f>+F54+F45+F40+F38</f>
        <v>0</v>
      </c>
    </row>
    <row r="58" spans="2:6" x14ac:dyDescent="0.3">
      <c r="B58" s="3" t="s">
        <v>122</v>
      </c>
      <c r="C58" s="13">
        <v>0</v>
      </c>
      <c r="D58" s="13">
        <v>0</v>
      </c>
      <c r="E58" s="13">
        <v>0</v>
      </c>
      <c r="F58" s="13">
        <v>0</v>
      </c>
    </row>
    <row r="59" spans="2:6" x14ac:dyDescent="0.3">
      <c r="B59" s="3" t="s">
        <v>113</v>
      </c>
      <c r="C59" s="13">
        <v>0</v>
      </c>
      <c r="D59" s="13">
        <v>0</v>
      </c>
      <c r="E59" s="13">
        <v>0</v>
      </c>
      <c r="F59" s="13">
        <v>0</v>
      </c>
    </row>
    <row r="61" spans="2:6" x14ac:dyDescent="0.3">
      <c r="B61" s="3" t="s">
        <v>136</v>
      </c>
    </row>
    <row r="62" spans="2:6" x14ac:dyDescent="0.3">
      <c r="B62" s="3" t="s">
        <v>123</v>
      </c>
      <c r="C62" s="13">
        <v>0</v>
      </c>
      <c r="D62" s="13">
        <v>0</v>
      </c>
      <c r="E62" s="13">
        <v>0</v>
      </c>
      <c r="F62" s="13">
        <v>0</v>
      </c>
    </row>
    <row r="63" spans="2:6" x14ac:dyDescent="0.3">
      <c r="B63" s="3" t="s">
        <v>124</v>
      </c>
      <c r="C63" s="13">
        <v>0</v>
      </c>
      <c r="D63" s="13">
        <v>0</v>
      </c>
      <c r="E63" s="13">
        <v>0</v>
      </c>
      <c r="F63" s="13">
        <v>0</v>
      </c>
    </row>
    <row r="64" spans="2:6" x14ac:dyDescent="0.3">
      <c r="B64" s="3" t="s">
        <v>125</v>
      </c>
      <c r="C64" s="13">
        <v>0</v>
      </c>
      <c r="D64" s="13">
        <v>0</v>
      </c>
      <c r="E64" s="13">
        <v>0</v>
      </c>
      <c r="F64" s="13">
        <v>0</v>
      </c>
    </row>
    <row r="66" spans="2:6" x14ac:dyDescent="0.3">
      <c r="C66" s="17" t="s">
        <v>85</v>
      </c>
      <c r="D66" s="17" t="s">
        <v>85</v>
      </c>
      <c r="E66" s="17" t="s">
        <v>85</v>
      </c>
      <c r="F66" s="107">
        <f>+F$8</f>
        <v>2016</v>
      </c>
    </row>
    <row r="67" spans="2:6" x14ac:dyDescent="0.3">
      <c r="B67" s="20" t="s">
        <v>126</v>
      </c>
      <c r="C67" s="37">
        <f>+C$9</f>
        <v>41639</v>
      </c>
      <c r="D67" s="37">
        <f>+D$9</f>
        <v>42004</v>
      </c>
      <c r="E67" s="37">
        <f>+E$9</f>
        <v>42369</v>
      </c>
      <c r="F67" s="37" t="str">
        <f>+F$9</f>
        <v>N/A</v>
      </c>
    </row>
    <row r="69" spans="2:6" x14ac:dyDescent="0.3">
      <c r="B69" s="3" t="s">
        <v>139</v>
      </c>
      <c r="C69" s="4">
        <f>+(C62+C58)/12</f>
        <v>0</v>
      </c>
      <c r="D69" s="4">
        <f>+(D62+D58)/12</f>
        <v>0</v>
      </c>
      <c r="E69" s="4">
        <f>+(E62+E58)/12</f>
        <v>0</v>
      </c>
      <c r="F69" s="4"/>
    </row>
    <row r="70" spans="2:6" x14ac:dyDescent="0.3">
      <c r="B70" s="3" t="s">
        <v>280</v>
      </c>
      <c r="C70" s="13">
        <v>0</v>
      </c>
      <c r="D70" s="13">
        <v>0</v>
      </c>
      <c r="E70" s="13">
        <v>0</v>
      </c>
      <c r="F70" s="13">
        <v>0</v>
      </c>
    </row>
    <row r="71" spans="2:6" x14ac:dyDescent="0.3">
      <c r="B71" s="3" t="s">
        <v>281</v>
      </c>
      <c r="C71" s="38">
        <v>0</v>
      </c>
      <c r="D71" s="38">
        <v>0</v>
      </c>
      <c r="E71" s="38">
        <v>0</v>
      </c>
    </row>
    <row r="72" spans="2:6" x14ac:dyDescent="0.3">
      <c r="B72" s="3" t="s">
        <v>282</v>
      </c>
      <c r="C72" s="39">
        <v>0</v>
      </c>
      <c r="D72" s="39">
        <v>0</v>
      </c>
      <c r="E72" s="39">
        <v>0</v>
      </c>
    </row>
    <row r="73" spans="2:6" x14ac:dyDescent="0.3">
      <c r="B73" s="3" t="s">
        <v>283</v>
      </c>
      <c r="C73" s="13">
        <v>0</v>
      </c>
      <c r="D73" s="13">
        <v>0</v>
      </c>
      <c r="E73" s="13">
        <v>0</v>
      </c>
    </row>
    <row r="75" spans="2:6" x14ac:dyDescent="0.3">
      <c r="B75" s="143" t="s">
        <v>140</v>
      </c>
      <c r="C75" s="143"/>
      <c r="D75" s="143"/>
      <c r="E75" s="143"/>
      <c r="F75" s="143"/>
    </row>
    <row r="77" spans="2:6" x14ac:dyDescent="0.3">
      <c r="C77" s="17" t="s">
        <v>85</v>
      </c>
      <c r="D77" s="17" t="s">
        <v>85</v>
      </c>
      <c r="E77" s="17" t="s">
        <v>85</v>
      </c>
      <c r="F77" s="107">
        <f>+F$8</f>
        <v>2016</v>
      </c>
    </row>
    <row r="78" spans="2:6" x14ac:dyDescent="0.3">
      <c r="B78" s="20" t="s">
        <v>127</v>
      </c>
      <c r="C78" s="37">
        <f>+C$9</f>
        <v>41639</v>
      </c>
      <c r="D78" s="37">
        <f>+D$9</f>
        <v>42004</v>
      </c>
      <c r="E78" s="37">
        <f>+E$9</f>
        <v>42369</v>
      </c>
      <c r="F78" s="37" t="str">
        <f>+F$9</f>
        <v>N/A</v>
      </c>
    </row>
    <row r="80" spans="2:6" x14ac:dyDescent="0.3">
      <c r="B80" s="3" t="s">
        <v>128</v>
      </c>
      <c r="C80" s="4">
        <f>+C19+C20</f>
        <v>0</v>
      </c>
      <c r="D80" s="4">
        <f>+D19+D20</f>
        <v>0</v>
      </c>
      <c r="E80" s="4">
        <f>+E19+E20</f>
        <v>0</v>
      </c>
      <c r="F80" s="4">
        <f>+F19+F20</f>
        <v>0</v>
      </c>
    </row>
    <row r="81" spans="2:6" x14ac:dyDescent="0.3">
      <c r="B81" s="3" t="s">
        <v>129</v>
      </c>
      <c r="C81" s="4">
        <f>+C21</f>
        <v>0</v>
      </c>
      <c r="D81" s="4">
        <f>+D21</f>
        <v>0</v>
      </c>
      <c r="E81" s="4">
        <f>+E21</f>
        <v>0</v>
      </c>
      <c r="F81" s="4">
        <f>+F21</f>
        <v>0</v>
      </c>
    </row>
    <row r="82" spans="2:6" x14ac:dyDescent="0.3">
      <c r="B82" s="3" t="s">
        <v>130</v>
      </c>
      <c r="C82" s="4">
        <f>+C22-C80-C81</f>
        <v>0</v>
      </c>
      <c r="D82" s="4">
        <f>+D22-D80-D81</f>
        <v>0</v>
      </c>
      <c r="E82" s="4">
        <f>+E22-E80-E81</f>
        <v>0</v>
      </c>
      <c r="F82" s="4">
        <f>+F22-F80-F81</f>
        <v>0</v>
      </c>
    </row>
    <row r="83" spans="2:6" x14ac:dyDescent="0.3">
      <c r="B83" s="3" t="s">
        <v>142</v>
      </c>
      <c r="C83" s="4">
        <f>+C24+C25-C37</f>
        <v>0</v>
      </c>
      <c r="D83" s="4">
        <f t="shared" ref="D83:F83" si="0">+D24+D25-D37</f>
        <v>0</v>
      </c>
      <c r="E83" s="4">
        <f t="shared" si="0"/>
        <v>0</v>
      </c>
      <c r="F83" s="4">
        <f t="shared" si="0"/>
        <v>0</v>
      </c>
    </row>
    <row r="84" spans="2:6" x14ac:dyDescent="0.3">
      <c r="B84" s="3" t="s">
        <v>143</v>
      </c>
      <c r="C84" s="4">
        <f>+C26-C24-C25</f>
        <v>0</v>
      </c>
      <c r="D84" s="4">
        <f t="shared" ref="D84:F84" si="1">+D26-D24-D25</f>
        <v>0</v>
      </c>
      <c r="E84" s="4">
        <f t="shared" si="1"/>
        <v>0</v>
      </c>
      <c r="F84" s="4">
        <f t="shared" si="1"/>
        <v>0</v>
      </c>
    </row>
    <row r="85" spans="2:6" x14ac:dyDescent="0.3">
      <c r="B85" s="3" t="s">
        <v>131</v>
      </c>
      <c r="C85" s="4">
        <f>+C32</f>
        <v>0</v>
      </c>
      <c r="D85" s="4">
        <f t="shared" ref="D85:F85" si="2">+D32</f>
        <v>0</v>
      </c>
      <c r="E85" s="4">
        <f t="shared" si="2"/>
        <v>0</v>
      </c>
      <c r="F85" s="4">
        <f t="shared" si="2"/>
        <v>0</v>
      </c>
    </row>
    <row r="87" spans="2:6" x14ac:dyDescent="0.3">
      <c r="B87" s="7" t="s">
        <v>3</v>
      </c>
      <c r="C87" s="5">
        <f>SUM(C79:C86)</f>
        <v>0</v>
      </c>
      <c r="D87" s="5">
        <f t="shared" ref="D87:F87" si="3">SUM(D79:D86)</f>
        <v>0</v>
      </c>
      <c r="E87" s="5">
        <f t="shared" si="3"/>
        <v>0</v>
      </c>
      <c r="F87" s="5">
        <f t="shared" si="3"/>
        <v>0</v>
      </c>
    </row>
    <row r="89" spans="2:6" x14ac:dyDescent="0.3">
      <c r="B89" s="3" t="str">
        <f t="shared" ref="B89:C91" si="4">+B34</f>
        <v xml:space="preserve">6310 Office Salaries </v>
      </c>
      <c r="C89" s="4">
        <f t="shared" si="4"/>
        <v>0</v>
      </c>
      <c r="D89" s="4">
        <f t="shared" ref="D89:F89" si="5">+D34</f>
        <v>0</v>
      </c>
      <c r="E89" s="4">
        <f t="shared" si="5"/>
        <v>0</v>
      </c>
      <c r="F89" s="4">
        <f t="shared" si="5"/>
        <v>0</v>
      </c>
    </row>
    <row r="90" spans="2:6" x14ac:dyDescent="0.3">
      <c r="B90" s="3" t="str">
        <f t="shared" si="4"/>
        <v xml:space="preserve">6320 Management Fee </v>
      </c>
      <c r="C90" s="4">
        <f t="shared" si="4"/>
        <v>0</v>
      </c>
      <c r="D90" s="4">
        <f t="shared" ref="D90:F90" si="6">+D35</f>
        <v>0</v>
      </c>
      <c r="E90" s="4">
        <f t="shared" si="6"/>
        <v>0</v>
      </c>
      <c r="F90" s="4">
        <f t="shared" si="6"/>
        <v>0</v>
      </c>
    </row>
    <row r="91" spans="2:6" x14ac:dyDescent="0.3">
      <c r="B91" s="3" t="str">
        <f t="shared" si="4"/>
        <v xml:space="preserve">6330 Manager or Superintendent Salaries </v>
      </c>
      <c r="C91" s="4">
        <f t="shared" si="4"/>
        <v>0</v>
      </c>
      <c r="D91" s="4">
        <f t="shared" ref="D91:F91" si="7">+D36</f>
        <v>0</v>
      </c>
      <c r="E91" s="4">
        <f t="shared" si="7"/>
        <v>0</v>
      </c>
      <c r="F91" s="4">
        <f t="shared" si="7"/>
        <v>0</v>
      </c>
    </row>
    <row r="92" spans="2:6" x14ac:dyDescent="0.3">
      <c r="B92" s="3" t="s">
        <v>132</v>
      </c>
      <c r="C92" s="4">
        <f>+C38-SUM(C33:C37)</f>
        <v>0</v>
      </c>
      <c r="D92" s="4">
        <f t="shared" ref="D92:F92" si="8">+D38-SUM(D33:D37)</f>
        <v>0</v>
      </c>
      <c r="E92" s="4">
        <f t="shared" si="8"/>
        <v>0</v>
      </c>
      <c r="F92" s="4">
        <f t="shared" si="8"/>
        <v>0</v>
      </c>
    </row>
    <row r="93" spans="2:6" x14ac:dyDescent="0.3">
      <c r="B93" s="3" t="s">
        <v>14</v>
      </c>
      <c r="C93" s="4">
        <f>+C40</f>
        <v>0</v>
      </c>
      <c r="D93" s="4">
        <f t="shared" ref="D93:F93" si="9">+D40</f>
        <v>0</v>
      </c>
      <c r="E93" s="4">
        <f t="shared" si="9"/>
        <v>0</v>
      </c>
      <c r="F93" s="4">
        <f t="shared" si="9"/>
        <v>0</v>
      </c>
    </row>
    <row r="94" spans="2:6" x14ac:dyDescent="0.3">
      <c r="B94" s="3" t="str">
        <f t="shared" ref="B94:C96" si="10">+B42</f>
        <v xml:space="preserve">6510 Payroll </v>
      </c>
      <c r="C94" s="4">
        <f t="shared" si="10"/>
        <v>0</v>
      </c>
      <c r="D94" s="4">
        <f t="shared" ref="D94:F94" si="11">+D42</f>
        <v>0</v>
      </c>
      <c r="E94" s="4">
        <f t="shared" si="11"/>
        <v>0</v>
      </c>
      <c r="F94" s="4">
        <f t="shared" si="11"/>
        <v>0</v>
      </c>
    </row>
    <row r="95" spans="2:6" x14ac:dyDescent="0.3">
      <c r="B95" s="3" t="str">
        <f t="shared" si="10"/>
        <v xml:space="preserve">6525 Garbage and Trash Removal </v>
      </c>
      <c r="C95" s="4">
        <f t="shared" si="10"/>
        <v>0</v>
      </c>
      <c r="D95" s="4">
        <f t="shared" ref="D95:F95" si="12">+D43</f>
        <v>0</v>
      </c>
      <c r="E95" s="4">
        <f t="shared" si="12"/>
        <v>0</v>
      </c>
      <c r="F95" s="4">
        <f t="shared" si="12"/>
        <v>0</v>
      </c>
    </row>
    <row r="96" spans="2:6" x14ac:dyDescent="0.3">
      <c r="B96" s="3" t="str">
        <f t="shared" si="10"/>
        <v xml:space="preserve">6530 Security Payroll/Contract </v>
      </c>
      <c r="C96" s="4">
        <f t="shared" si="10"/>
        <v>0</v>
      </c>
      <c r="D96" s="4">
        <f t="shared" ref="D96:F96" si="13">+D44</f>
        <v>0</v>
      </c>
      <c r="E96" s="4">
        <f t="shared" si="13"/>
        <v>0</v>
      </c>
      <c r="F96" s="4">
        <f t="shared" si="13"/>
        <v>0</v>
      </c>
    </row>
    <row r="97" spans="2:6" x14ac:dyDescent="0.3">
      <c r="B97" s="3" t="s">
        <v>133</v>
      </c>
      <c r="C97" s="4">
        <f>+C45-SUM(C41:C44)</f>
        <v>0</v>
      </c>
      <c r="D97" s="4">
        <f t="shared" ref="D97:F97" si="14">+D45-SUM(D41:D44)</f>
        <v>0</v>
      </c>
      <c r="E97" s="4">
        <f t="shared" si="14"/>
        <v>0</v>
      </c>
      <c r="F97" s="4">
        <f t="shared" si="14"/>
        <v>0</v>
      </c>
    </row>
    <row r="98" spans="2:6" x14ac:dyDescent="0.3">
      <c r="B98" s="10" t="s">
        <v>137</v>
      </c>
      <c r="C98" s="4">
        <f>+-C64</f>
        <v>0</v>
      </c>
      <c r="D98" s="4">
        <f t="shared" ref="D98:F98" si="15">+-D64</f>
        <v>0</v>
      </c>
      <c r="E98" s="4">
        <f t="shared" si="15"/>
        <v>0</v>
      </c>
      <c r="F98" s="4">
        <f t="shared" si="15"/>
        <v>0</v>
      </c>
    </row>
    <row r="99" spans="2:6" x14ac:dyDescent="0.3">
      <c r="B99" s="3" t="str">
        <f t="shared" ref="B99:C101" si="16">+B47</f>
        <v xml:space="preserve">6710 Real Estate Taxes </v>
      </c>
      <c r="C99" s="4">
        <f t="shared" si="16"/>
        <v>0</v>
      </c>
      <c r="D99" s="4">
        <f t="shared" ref="D99:F99" si="17">+D47</f>
        <v>0</v>
      </c>
      <c r="E99" s="4">
        <f t="shared" si="17"/>
        <v>0</v>
      </c>
      <c r="F99" s="4">
        <f t="shared" si="17"/>
        <v>0</v>
      </c>
    </row>
    <row r="100" spans="2:6" x14ac:dyDescent="0.3">
      <c r="B100" s="3" t="str">
        <f t="shared" si="16"/>
        <v xml:space="preserve">6711 Payroll Taxes (Project's Share)  </v>
      </c>
      <c r="C100" s="4">
        <f t="shared" si="16"/>
        <v>0</v>
      </c>
      <c r="D100" s="4">
        <f t="shared" ref="D100:F100" si="18">+D48</f>
        <v>0</v>
      </c>
      <c r="E100" s="4">
        <f t="shared" si="18"/>
        <v>0</v>
      </c>
      <c r="F100" s="4">
        <f t="shared" si="18"/>
        <v>0</v>
      </c>
    </row>
    <row r="101" spans="2:6" x14ac:dyDescent="0.3">
      <c r="B101" s="3" t="str">
        <f t="shared" si="16"/>
        <v xml:space="preserve">6720 Property &amp; Liability Insurance (Hazard) </v>
      </c>
      <c r="C101" s="4">
        <f t="shared" si="16"/>
        <v>0</v>
      </c>
      <c r="D101" s="4">
        <f t="shared" ref="D101:F101" si="19">+D49</f>
        <v>0</v>
      </c>
      <c r="E101" s="4">
        <f t="shared" si="19"/>
        <v>0</v>
      </c>
      <c r="F101" s="4">
        <f t="shared" si="19"/>
        <v>0</v>
      </c>
    </row>
    <row r="102" spans="2:6" x14ac:dyDescent="0.3">
      <c r="B102" s="3" t="s">
        <v>134</v>
      </c>
      <c r="C102" s="4">
        <f>C54-SUM(C99:C101)</f>
        <v>0</v>
      </c>
      <c r="D102" s="4">
        <f t="shared" ref="D102:F102" si="20">D54-SUM(D99:D101)</f>
        <v>0</v>
      </c>
      <c r="E102" s="4">
        <f t="shared" si="20"/>
        <v>0</v>
      </c>
      <c r="F102" s="4">
        <f t="shared" si="20"/>
        <v>0</v>
      </c>
    </row>
    <row r="104" spans="2:6" x14ac:dyDescent="0.3">
      <c r="B104" s="7" t="s">
        <v>6</v>
      </c>
      <c r="C104" s="5">
        <f>SUM(C88:C103)</f>
        <v>0</v>
      </c>
      <c r="D104" s="5">
        <f t="shared" ref="D104:F104" si="21">SUM(D88:D103)</f>
        <v>0</v>
      </c>
      <c r="E104" s="5">
        <f t="shared" si="21"/>
        <v>0</v>
      </c>
      <c r="F104" s="5">
        <f t="shared" si="21"/>
        <v>0</v>
      </c>
    </row>
    <row r="106" spans="2:6" x14ac:dyDescent="0.3">
      <c r="B106" s="3" t="s">
        <v>135</v>
      </c>
      <c r="C106" s="4">
        <f>+C63</f>
        <v>0</v>
      </c>
      <c r="D106" s="4">
        <f t="shared" ref="D106:F106" si="22">+D63</f>
        <v>0</v>
      </c>
      <c r="E106" s="4">
        <f t="shared" si="22"/>
        <v>0</v>
      </c>
      <c r="F106" s="4">
        <f t="shared" si="22"/>
        <v>0</v>
      </c>
    </row>
    <row r="108" spans="2:6" x14ac:dyDescent="0.3">
      <c r="B108" s="7" t="s">
        <v>8</v>
      </c>
      <c r="C108" s="5">
        <f>+C87-C104-C106</f>
        <v>0</v>
      </c>
      <c r="D108" s="5">
        <f t="shared" ref="D108:F108" si="23">+D87-D104-D106</f>
        <v>0</v>
      </c>
      <c r="E108" s="5">
        <f t="shared" si="23"/>
        <v>0</v>
      </c>
      <c r="F108" s="5">
        <f t="shared" si="23"/>
        <v>0</v>
      </c>
    </row>
    <row r="110" spans="2:6" x14ac:dyDescent="0.3">
      <c r="B110" s="3" t="s">
        <v>138</v>
      </c>
      <c r="C110" s="4">
        <f>+C70*12</f>
        <v>0</v>
      </c>
      <c r="D110" s="4">
        <f t="shared" ref="D110:F110" si="24">+D70*12</f>
        <v>0</v>
      </c>
      <c r="E110" s="4">
        <f t="shared" si="24"/>
        <v>0</v>
      </c>
      <c r="F110" s="4">
        <f t="shared" si="24"/>
        <v>0</v>
      </c>
    </row>
    <row r="111" spans="2:6" x14ac:dyDescent="0.3">
      <c r="B111" s="3" t="s">
        <v>12</v>
      </c>
      <c r="C111" s="4">
        <f>+C59</f>
        <v>0</v>
      </c>
      <c r="D111" s="4">
        <f t="shared" ref="D111:F111" si="25">+D59</f>
        <v>0</v>
      </c>
      <c r="E111" s="4">
        <f t="shared" si="25"/>
        <v>0</v>
      </c>
      <c r="F111" s="4">
        <f t="shared" si="25"/>
        <v>0</v>
      </c>
    </row>
    <row r="113" spans="2:6" x14ac:dyDescent="0.3">
      <c r="B113" s="7" t="s">
        <v>9</v>
      </c>
      <c r="C113" s="5">
        <f>+C108-SUM(C109:C112)</f>
        <v>0</v>
      </c>
      <c r="D113" s="5">
        <f t="shared" ref="D113:F113" si="26">+D108-SUM(D109:D112)</f>
        <v>0</v>
      </c>
      <c r="E113" s="5">
        <f t="shared" si="26"/>
        <v>0</v>
      </c>
      <c r="F113" s="5">
        <f t="shared" si="26"/>
        <v>0</v>
      </c>
    </row>
  </sheetData>
  <mergeCells count="2">
    <mergeCell ref="B75:F75"/>
    <mergeCell ref="B3:F3"/>
  </mergeCells>
  <pageMargins left="0.7" right="0.7" top="0.75" bottom="0.75" header="0.3" footer="0.3"/>
  <pageSetup scale="81"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workbookViewId="0">
      <selection activeCell="C22" sqref="C22"/>
    </sheetView>
  </sheetViews>
  <sheetFormatPr defaultColWidth="9.109375" defaultRowHeight="14.4" x14ac:dyDescent="0.3"/>
  <cols>
    <col min="1" max="1" width="4.109375" style="3" customWidth="1"/>
    <col min="2" max="2" width="40.88671875" style="3" customWidth="1"/>
    <col min="3" max="4" width="11.6640625" style="4" customWidth="1"/>
    <col min="5" max="5" width="11.33203125" style="4" customWidth="1"/>
    <col min="6" max="6" width="12.5546875" style="4" customWidth="1"/>
    <col min="7" max="7" width="9.109375" style="3"/>
    <col min="8" max="8" width="3.88671875" style="3" customWidth="1"/>
    <col min="9" max="16384" width="9.109375" style="3"/>
  </cols>
  <sheetData>
    <row r="1" spans="1:8" s="115" customFormat="1" x14ac:dyDescent="0.3">
      <c r="A1" s="116"/>
      <c r="B1" s="116"/>
      <c r="C1" s="116"/>
      <c r="D1" s="116"/>
      <c r="E1" s="116"/>
      <c r="F1" s="116"/>
      <c r="G1" s="116"/>
      <c r="H1" s="116"/>
    </row>
    <row r="2" spans="1:8" s="115" customFormat="1" ht="57.75" customHeight="1" x14ac:dyDescent="0.3">
      <c r="A2" s="116"/>
      <c r="B2" s="127" t="s">
        <v>311</v>
      </c>
      <c r="C2" s="127"/>
      <c r="D2" s="127"/>
      <c r="E2" s="127"/>
      <c r="F2" s="127"/>
      <c r="G2" s="127"/>
      <c r="H2" s="118"/>
    </row>
    <row r="3" spans="1:8" s="115" customFormat="1" ht="18" customHeight="1" x14ac:dyDescent="0.3">
      <c r="A3" s="116"/>
      <c r="B3" s="116"/>
      <c r="C3" s="116"/>
      <c r="D3" s="116"/>
      <c r="E3" s="116"/>
      <c r="F3" s="116"/>
      <c r="G3" s="116"/>
      <c r="H3" s="116"/>
    </row>
    <row r="4" spans="1:8" s="1" customFormat="1" ht="6.75" customHeight="1" x14ac:dyDescent="0.4">
      <c r="C4" s="2"/>
      <c r="D4" s="2"/>
      <c r="E4" s="2"/>
      <c r="F4" s="2"/>
    </row>
    <row r="5" spans="1:8" s="1" customFormat="1" ht="21" x14ac:dyDescent="0.4">
      <c r="B5" s="1" t="str">
        <f>TRIM('Background Info'!$C$12)&amp;" --  Annual Financial Statements Summary"</f>
        <v xml:space="preserve"> --  Annual Financial Statements Summary</v>
      </c>
      <c r="C5" s="2"/>
      <c r="D5" s="2"/>
      <c r="E5" s="2"/>
      <c r="F5" s="2"/>
    </row>
    <row r="7" spans="1:8" ht="30.75" customHeight="1" x14ac:dyDescent="0.3">
      <c r="B7" s="14" t="s">
        <v>249</v>
      </c>
      <c r="C7" s="105" t="str">
        <f>TEXT('AFS Worksheet'!C9,"mmm yyyy")&amp;" AFS"</f>
        <v>Dec 2013 AFS</v>
      </c>
      <c r="D7" s="105" t="str">
        <f>TEXT('AFS Worksheet'!D9,"mmm yyyy")&amp;" AFS"</f>
        <v>Dec 2014 AFS</v>
      </c>
      <c r="E7" s="105" t="str">
        <f>TEXT('AFS Worksheet'!E9,"mmm yyyy")&amp;" AFS"</f>
        <v>Dec 2015 AFS</v>
      </c>
      <c r="F7" s="105" t="str">
        <f>'AFS Worksheet'!F8&amp;" "&amp;TEXT('AFS Worksheet'!F9,"mmm yy")</f>
        <v>2016 N/A</v>
      </c>
    </row>
    <row r="9" spans="1:8" x14ac:dyDescent="0.3">
      <c r="B9" s="3" t="str">
        <f>+'AFS Worksheet'!B80</f>
        <v>Gross Potential Apartment Rent</v>
      </c>
      <c r="C9" s="4">
        <f>+'AFS Worksheet'!C80</f>
        <v>0</v>
      </c>
      <c r="D9" s="4">
        <f>+'AFS Worksheet'!D80</f>
        <v>0</v>
      </c>
      <c r="E9" s="4">
        <f>+'AFS Worksheet'!E80</f>
        <v>0</v>
      </c>
      <c r="F9" s="4">
        <f>+'AFS Worksheet'!F80</f>
        <v>0</v>
      </c>
    </row>
    <row r="10" spans="1:8" x14ac:dyDescent="0.3">
      <c r="B10" s="3" t="str">
        <f>+'AFS Worksheet'!B83</f>
        <v>Apartment Rent Loss (V / BD / Concessions)</v>
      </c>
      <c r="C10" s="4">
        <f>+'AFS Worksheet'!C83</f>
        <v>0</v>
      </c>
      <c r="D10" s="4">
        <f>+'AFS Worksheet'!D83</f>
        <v>0</v>
      </c>
      <c r="E10" s="4">
        <f>+'AFS Worksheet'!E83</f>
        <v>0</v>
      </c>
      <c r="F10" s="4">
        <f>+'AFS Worksheet'!F83</f>
        <v>0</v>
      </c>
    </row>
    <row r="11" spans="1:8" x14ac:dyDescent="0.3">
      <c r="B11" s="3" t="s">
        <v>247</v>
      </c>
      <c r="C11" s="4">
        <f>+C13-SUM(C8:C10)</f>
        <v>0</v>
      </c>
      <c r="D11" s="4">
        <f t="shared" ref="D11:F11" si="0">+D13-SUM(D8:D10)</f>
        <v>0</v>
      </c>
      <c r="E11" s="4">
        <f t="shared" si="0"/>
        <v>0</v>
      </c>
      <c r="F11" s="4">
        <f t="shared" si="0"/>
        <v>0</v>
      </c>
    </row>
    <row r="13" spans="1:8" x14ac:dyDescent="0.3">
      <c r="B13" s="7" t="str">
        <f>+'AFS Worksheet'!B87</f>
        <v>Effective Gross Income</v>
      </c>
      <c r="C13" s="5">
        <f>+'AFS Worksheet'!C87</f>
        <v>0</v>
      </c>
      <c r="D13" s="5">
        <f>+'AFS Worksheet'!D87</f>
        <v>0</v>
      </c>
      <c r="E13" s="5">
        <f>+'AFS Worksheet'!E87</f>
        <v>0</v>
      </c>
      <c r="F13" s="5">
        <f>+'AFS Worksheet'!F87</f>
        <v>0</v>
      </c>
    </row>
    <row r="15" spans="1:8" x14ac:dyDescent="0.3">
      <c r="B15" s="3" t="s">
        <v>4</v>
      </c>
      <c r="C15" s="4">
        <f>+'AFS Worksheet'!C99</f>
        <v>0</v>
      </c>
      <c r="D15" s="4">
        <f>+'AFS Worksheet'!D99</f>
        <v>0</v>
      </c>
      <c r="E15" s="4">
        <f>+'AFS Worksheet'!E99</f>
        <v>0</v>
      </c>
      <c r="F15" s="4">
        <f>+'AFS Worksheet'!F99</f>
        <v>0</v>
      </c>
    </row>
    <row r="16" spans="1:8" x14ac:dyDescent="0.3">
      <c r="B16" s="3" t="s">
        <v>5</v>
      </c>
      <c r="C16" s="4">
        <f>+'AFS Worksheet'!C101</f>
        <v>0</v>
      </c>
      <c r="D16" s="4">
        <f>+'AFS Worksheet'!D101</f>
        <v>0</v>
      </c>
      <c r="E16" s="4">
        <f>+'AFS Worksheet'!E101</f>
        <v>0</v>
      </c>
      <c r="F16" s="4">
        <f>+'AFS Worksheet'!F101</f>
        <v>0</v>
      </c>
    </row>
    <row r="17" spans="2:7" x14ac:dyDescent="0.3">
      <c r="B17" s="3" t="s">
        <v>14</v>
      </c>
      <c r="C17" s="4">
        <f>+'AFS Worksheet'!C93</f>
        <v>0</v>
      </c>
      <c r="D17" s="4">
        <f>+'AFS Worksheet'!D93</f>
        <v>0</v>
      </c>
      <c r="E17" s="4">
        <f>+'AFS Worksheet'!E93</f>
        <v>0</v>
      </c>
      <c r="F17" s="4">
        <f>+'AFS Worksheet'!F93</f>
        <v>0</v>
      </c>
    </row>
    <row r="18" spans="2:7" x14ac:dyDescent="0.3">
      <c r="B18" s="3" t="s">
        <v>15</v>
      </c>
      <c r="C18" s="4">
        <f>+C20-SUM(C14:C17)</f>
        <v>0</v>
      </c>
      <c r="D18" s="4">
        <f t="shared" ref="D18:F18" si="1">+D20-SUM(D14:D17)</f>
        <v>0</v>
      </c>
      <c r="E18" s="4">
        <f t="shared" si="1"/>
        <v>0</v>
      </c>
      <c r="F18" s="4">
        <f t="shared" si="1"/>
        <v>0</v>
      </c>
    </row>
    <row r="20" spans="2:7" x14ac:dyDescent="0.3">
      <c r="B20" s="7" t="s">
        <v>6</v>
      </c>
      <c r="C20" s="5">
        <f>+'AFS Worksheet'!C104</f>
        <v>0</v>
      </c>
      <c r="D20" s="5">
        <f>+'AFS Worksheet'!D104</f>
        <v>0</v>
      </c>
      <c r="E20" s="5">
        <f>+'AFS Worksheet'!E104</f>
        <v>0</v>
      </c>
      <c r="F20" s="5">
        <f>+'AFS Worksheet'!F104</f>
        <v>0</v>
      </c>
    </row>
    <row r="22" spans="2:7" x14ac:dyDescent="0.3">
      <c r="B22" s="108" t="str">
        <f>+'AFS Worksheet'!B106</f>
        <v>Replacement Reserve Deposits Required</v>
      </c>
      <c r="C22" s="4">
        <f>+'AFS Worksheet'!C106</f>
        <v>0</v>
      </c>
      <c r="D22" s="4">
        <f>+'AFS Worksheet'!D106</f>
        <v>0</v>
      </c>
      <c r="E22" s="4">
        <f>+'AFS Worksheet'!E106</f>
        <v>0</v>
      </c>
      <c r="F22" s="4">
        <f>+'AFS Worksheet'!F106</f>
        <v>0</v>
      </c>
    </row>
    <row r="24" spans="2:7" x14ac:dyDescent="0.3">
      <c r="B24" s="7" t="str">
        <f>+'AFS Worksheet'!B108</f>
        <v>Net Operating Income</v>
      </c>
      <c r="C24" s="5">
        <f>+'AFS Worksheet'!C108</f>
        <v>0</v>
      </c>
      <c r="D24" s="5">
        <f>+'AFS Worksheet'!D108</f>
        <v>0</v>
      </c>
      <c r="E24" s="5">
        <f>+'AFS Worksheet'!E108</f>
        <v>0</v>
      </c>
      <c r="F24" s="5">
        <f>+'AFS Worksheet'!F108</f>
        <v>0</v>
      </c>
    </row>
    <row r="26" spans="2:7" x14ac:dyDescent="0.3">
      <c r="B26" s="108" t="s">
        <v>248</v>
      </c>
      <c r="C26" s="4">
        <f>+C24-C28</f>
        <v>0</v>
      </c>
      <c r="D26" s="4">
        <f>+D24-D28</f>
        <v>0</v>
      </c>
      <c r="E26" s="4">
        <f>+E24-E28</f>
        <v>0</v>
      </c>
      <c r="F26" s="4">
        <f>+F24-F28</f>
        <v>0</v>
      </c>
    </row>
    <row r="28" spans="2:7" x14ac:dyDescent="0.3">
      <c r="B28" s="7" t="str">
        <f>+'AFS Worksheet'!B113</f>
        <v>Operating Cash Flow</v>
      </c>
      <c r="C28" s="5">
        <f>+'AFS Worksheet'!C113</f>
        <v>0</v>
      </c>
      <c r="D28" s="5">
        <f>+'AFS Worksheet'!D113</f>
        <v>0</v>
      </c>
      <c r="E28" s="5">
        <f>+'AFS Worksheet'!E113</f>
        <v>0</v>
      </c>
      <c r="F28" s="5">
        <f>+'AFS Worksheet'!F113</f>
        <v>0</v>
      </c>
    </row>
    <row r="30" spans="2:7" x14ac:dyDescent="0.3">
      <c r="B30" s="23" t="s">
        <v>252</v>
      </c>
      <c r="C30" s="23"/>
      <c r="D30" s="23"/>
      <c r="E30" s="23"/>
      <c r="F30" s="23"/>
      <c r="G30" s="23"/>
    </row>
    <row r="32" spans="2:7" ht="60" customHeight="1" x14ac:dyDescent="0.3">
      <c r="B32" s="131" t="s">
        <v>251</v>
      </c>
      <c r="C32" s="131"/>
      <c r="D32" s="131"/>
      <c r="E32" s="131"/>
      <c r="F32" s="131"/>
      <c r="G32" s="131"/>
    </row>
    <row r="34" spans="2:7" ht="48.75" customHeight="1" x14ac:dyDescent="0.3">
      <c r="B34" s="132" t="s">
        <v>250</v>
      </c>
      <c r="C34" s="132"/>
      <c r="D34" s="132"/>
      <c r="E34" s="132"/>
      <c r="F34" s="132"/>
      <c r="G34" s="132"/>
    </row>
    <row r="36" spans="2:7" ht="62.25" customHeight="1" x14ac:dyDescent="0.3">
      <c r="B36" s="131" t="s">
        <v>254</v>
      </c>
      <c r="C36" s="131"/>
      <c r="D36" s="131"/>
      <c r="E36" s="131"/>
      <c r="F36" s="131"/>
      <c r="G36" s="131"/>
    </row>
    <row r="38" spans="2:7" ht="60" customHeight="1" x14ac:dyDescent="0.3">
      <c r="B38" s="132" t="s">
        <v>253</v>
      </c>
      <c r="C38" s="132"/>
      <c r="D38" s="132"/>
      <c r="E38" s="132"/>
      <c r="F38" s="132"/>
      <c r="G38" s="132"/>
    </row>
  </sheetData>
  <mergeCells count="5">
    <mergeCell ref="B32:G32"/>
    <mergeCell ref="B34:G34"/>
    <mergeCell ref="B36:G36"/>
    <mergeCell ref="B38:G38"/>
    <mergeCell ref="B2:G2"/>
  </mergeCells>
  <pageMargins left="0.7" right="0.7" top="0.75" bottom="0.75" header="0.3" footer="0.3"/>
  <pageSetup scale="85"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workbookViewId="0">
      <selection activeCell="AB6" sqref="AB6"/>
    </sheetView>
  </sheetViews>
  <sheetFormatPr defaultColWidth="9.109375" defaultRowHeight="14.4" x14ac:dyDescent="0.3"/>
  <cols>
    <col min="1" max="1" width="3.44140625" style="3" customWidth="1"/>
    <col min="2" max="2" width="38.5546875" style="3" customWidth="1"/>
    <col min="3" max="4" width="9.109375" style="4"/>
    <col min="5" max="6" width="9.109375" style="3"/>
    <col min="7" max="10" width="9.88671875" style="3" customWidth="1"/>
    <col min="11" max="14" width="9.88671875" style="3" hidden="1" customWidth="1"/>
    <col min="15" max="15" width="9.88671875" style="3" customWidth="1"/>
    <col min="16" max="19" width="0" style="3" hidden="1" customWidth="1"/>
    <col min="20" max="20" width="9.109375" style="3"/>
    <col min="21" max="24" width="0" style="3" hidden="1" customWidth="1"/>
    <col min="25" max="25" width="9.109375" style="3"/>
    <col min="26" max="27" width="0" style="3" hidden="1" customWidth="1"/>
    <col min="28" max="28" width="4.33203125" style="3" customWidth="1"/>
    <col min="29" max="16384" width="9.109375" style="3"/>
  </cols>
  <sheetData>
    <row r="1" spans="1:27" x14ac:dyDescent="0.3">
      <c r="A1" s="125"/>
      <c r="B1" s="125"/>
      <c r="C1" s="126"/>
      <c r="D1" s="126"/>
      <c r="E1" s="125"/>
      <c r="F1" s="125"/>
      <c r="G1" s="125"/>
      <c r="H1" s="125"/>
      <c r="I1" s="125"/>
      <c r="J1" s="125"/>
    </row>
    <row r="2" spans="1:27" s="115" customFormat="1" ht="18" x14ac:dyDescent="0.35">
      <c r="A2" s="116"/>
      <c r="B2" s="124" t="str">
        <f>HYPERLINK("https://www.hudexchange.info/resource/5238/recapitalization-workbook", "Click Here for Link to Workbook")</f>
        <v>Click Here for Link to Workbook</v>
      </c>
      <c r="C2" s="120"/>
      <c r="D2" s="120"/>
      <c r="E2" s="120"/>
      <c r="F2" s="120"/>
      <c r="G2" s="120"/>
      <c r="H2" s="120"/>
      <c r="I2" s="120"/>
      <c r="J2" s="116"/>
    </row>
    <row r="3" spans="1:27" s="115" customFormat="1" ht="87" customHeight="1" x14ac:dyDescent="0.3">
      <c r="A3" s="116"/>
      <c r="B3" s="127" t="s">
        <v>324</v>
      </c>
      <c r="C3" s="127"/>
      <c r="D3" s="127"/>
      <c r="E3" s="127"/>
      <c r="F3" s="127"/>
      <c r="G3" s="127"/>
      <c r="H3" s="127"/>
      <c r="I3" s="127"/>
      <c r="J3" s="118"/>
    </row>
    <row r="4" spans="1:27" s="115" customFormat="1" ht="18" customHeight="1" x14ac:dyDescent="0.3">
      <c r="A4" s="116"/>
      <c r="B4" s="116"/>
      <c r="C4" s="116"/>
      <c r="D4" s="116"/>
      <c r="E4" s="116"/>
      <c r="F4" s="116"/>
      <c r="G4" s="116"/>
      <c r="H4" s="116"/>
      <c r="I4" s="116"/>
      <c r="J4" s="116"/>
    </row>
    <row r="5" spans="1:27" s="1" customFormat="1" ht="21" x14ac:dyDescent="0.4">
      <c r="C5" s="2"/>
      <c r="D5" s="2"/>
    </row>
    <row r="6" spans="1:27" s="1" customFormat="1" ht="21" x14ac:dyDescent="0.4">
      <c r="B6" s="1" t="str">
        <f>TRIM('Background Info'!$C$12)&amp;" -- Status Quo Cash Flow Projection ($ in thousands) -- Before CNA"</f>
        <v xml:space="preserve"> -- Status Quo Cash Flow Projection ($ in thousands) -- Before CNA</v>
      </c>
      <c r="C6" s="2"/>
      <c r="D6" s="2"/>
    </row>
    <row r="8" spans="1:27" x14ac:dyDescent="0.3">
      <c r="C8" s="5" t="s">
        <v>18</v>
      </c>
      <c r="D8" s="5" t="s">
        <v>18</v>
      </c>
      <c r="E8" s="5" t="s">
        <v>19</v>
      </c>
      <c r="F8" s="5" t="s">
        <v>19</v>
      </c>
      <c r="G8" s="5" t="s">
        <v>20</v>
      </c>
      <c r="H8" s="5" t="s">
        <v>20</v>
      </c>
      <c r="I8" s="5" t="s">
        <v>20</v>
      </c>
      <c r="J8" s="5" t="s">
        <v>20</v>
      </c>
      <c r="K8" s="5" t="s">
        <v>20</v>
      </c>
      <c r="L8" s="5" t="s">
        <v>20</v>
      </c>
      <c r="M8" s="5" t="s">
        <v>20</v>
      </c>
      <c r="N8" s="5" t="s">
        <v>20</v>
      </c>
      <c r="O8" s="5" t="s">
        <v>20</v>
      </c>
      <c r="P8" s="5" t="s">
        <v>20</v>
      </c>
      <c r="Q8" s="5" t="s">
        <v>20</v>
      </c>
      <c r="R8" s="5" t="s">
        <v>20</v>
      </c>
      <c r="S8" s="5" t="s">
        <v>20</v>
      </c>
      <c r="T8" s="5" t="s">
        <v>20</v>
      </c>
      <c r="U8" s="5" t="s">
        <v>20</v>
      </c>
      <c r="V8" s="5" t="s">
        <v>20</v>
      </c>
      <c r="W8" s="5" t="s">
        <v>20</v>
      </c>
      <c r="X8" s="5" t="s">
        <v>20</v>
      </c>
      <c r="Y8" s="5" t="s">
        <v>20</v>
      </c>
      <c r="Z8" s="5" t="s">
        <v>20</v>
      </c>
      <c r="AA8" s="5" t="s">
        <v>20</v>
      </c>
    </row>
    <row r="9" spans="1:27" x14ac:dyDescent="0.3">
      <c r="C9" s="34">
        <f>YEAR('AFS Worksheet'!D9)</f>
        <v>2014</v>
      </c>
      <c r="D9" s="6">
        <f>1+C9</f>
        <v>2015</v>
      </c>
      <c r="E9" s="6">
        <f t="shared" ref="E9:AA9" si="0">1+D9</f>
        <v>2016</v>
      </c>
      <c r="F9" s="6">
        <f t="shared" si="0"/>
        <v>2017</v>
      </c>
      <c r="G9" s="6">
        <f t="shared" si="0"/>
        <v>2018</v>
      </c>
      <c r="H9" s="6">
        <f t="shared" si="0"/>
        <v>2019</v>
      </c>
      <c r="I9" s="6">
        <f t="shared" si="0"/>
        <v>2020</v>
      </c>
      <c r="J9" s="6">
        <f t="shared" si="0"/>
        <v>2021</v>
      </c>
      <c r="K9" s="6">
        <f t="shared" si="0"/>
        <v>2022</v>
      </c>
      <c r="L9" s="6">
        <f t="shared" si="0"/>
        <v>2023</v>
      </c>
      <c r="M9" s="6">
        <f t="shared" si="0"/>
        <v>2024</v>
      </c>
      <c r="N9" s="6">
        <f t="shared" si="0"/>
        <v>2025</v>
      </c>
      <c r="O9" s="6">
        <f t="shared" si="0"/>
        <v>2026</v>
      </c>
      <c r="P9" s="6">
        <f t="shared" si="0"/>
        <v>2027</v>
      </c>
      <c r="Q9" s="6">
        <f t="shared" si="0"/>
        <v>2028</v>
      </c>
      <c r="R9" s="6">
        <f t="shared" si="0"/>
        <v>2029</v>
      </c>
      <c r="S9" s="6">
        <f t="shared" si="0"/>
        <v>2030</v>
      </c>
      <c r="T9" s="6">
        <f t="shared" si="0"/>
        <v>2031</v>
      </c>
      <c r="U9" s="6">
        <f t="shared" si="0"/>
        <v>2032</v>
      </c>
      <c r="V9" s="6">
        <f t="shared" si="0"/>
        <v>2033</v>
      </c>
      <c r="W9" s="6">
        <f t="shared" si="0"/>
        <v>2034</v>
      </c>
      <c r="X9" s="6">
        <f t="shared" si="0"/>
        <v>2035</v>
      </c>
      <c r="Y9" s="6">
        <f t="shared" si="0"/>
        <v>2036</v>
      </c>
      <c r="Z9" s="6">
        <f t="shared" si="0"/>
        <v>2037</v>
      </c>
      <c r="AA9" s="6">
        <f t="shared" si="0"/>
        <v>2038</v>
      </c>
    </row>
    <row r="10" spans="1:27" x14ac:dyDescent="0.3">
      <c r="E10" s="4"/>
      <c r="F10" s="4"/>
      <c r="G10" s="4"/>
      <c r="H10" s="4"/>
      <c r="I10" s="4"/>
      <c r="J10" s="4"/>
      <c r="K10" s="4"/>
      <c r="L10" s="4"/>
      <c r="M10" s="4"/>
      <c r="N10" s="4"/>
      <c r="O10" s="4"/>
      <c r="P10" s="4"/>
      <c r="Q10" s="4"/>
      <c r="R10" s="4"/>
      <c r="S10" s="4"/>
      <c r="T10" s="4"/>
      <c r="U10" s="4"/>
      <c r="V10" s="4"/>
      <c r="W10" s="4"/>
      <c r="X10" s="4"/>
      <c r="Y10" s="4"/>
      <c r="Z10" s="4"/>
      <c r="AA10" s="4"/>
    </row>
    <row r="11" spans="1:27" x14ac:dyDescent="0.3">
      <c r="B11" s="3" t="s">
        <v>0</v>
      </c>
      <c r="C11" s="40">
        <f>+'AFS Worksheet'!D80/1000</f>
        <v>0</v>
      </c>
      <c r="D11" s="40">
        <f>+'AFS Worksheet'!E80/1000</f>
        <v>0</v>
      </c>
      <c r="E11" s="40">
        <v>0</v>
      </c>
      <c r="F11" s="40">
        <v>0</v>
      </c>
      <c r="G11" s="40">
        <v>0</v>
      </c>
      <c r="H11" s="4">
        <f t="shared" ref="H11:AA11" si="1">ROUND($G11*((1+$H$38)^(H$9-$G$9)),0)</f>
        <v>0</v>
      </c>
      <c r="I11" s="4">
        <f t="shared" si="1"/>
        <v>0</v>
      </c>
      <c r="J11" s="4">
        <f t="shared" si="1"/>
        <v>0</v>
      </c>
      <c r="K11" s="4">
        <f t="shared" si="1"/>
        <v>0</v>
      </c>
      <c r="L11" s="4">
        <f t="shared" si="1"/>
        <v>0</v>
      </c>
      <c r="M11" s="4">
        <f t="shared" si="1"/>
        <v>0</v>
      </c>
      <c r="N11" s="4">
        <f t="shared" si="1"/>
        <v>0</v>
      </c>
      <c r="O11" s="4">
        <f t="shared" si="1"/>
        <v>0</v>
      </c>
      <c r="P11" s="4">
        <f t="shared" si="1"/>
        <v>0</v>
      </c>
      <c r="Q11" s="4">
        <f t="shared" si="1"/>
        <v>0</v>
      </c>
      <c r="R11" s="4">
        <f t="shared" si="1"/>
        <v>0</v>
      </c>
      <c r="S11" s="4">
        <f t="shared" si="1"/>
        <v>0</v>
      </c>
      <c r="T11" s="4">
        <f t="shared" si="1"/>
        <v>0</v>
      </c>
      <c r="U11" s="4">
        <f t="shared" si="1"/>
        <v>0</v>
      </c>
      <c r="V11" s="4">
        <f t="shared" si="1"/>
        <v>0</v>
      </c>
      <c r="W11" s="4">
        <f t="shared" si="1"/>
        <v>0</v>
      </c>
      <c r="X11" s="4">
        <f t="shared" si="1"/>
        <v>0</v>
      </c>
      <c r="Y11" s="4">
        <f t="shared" si="1"/>
        <v>0</v>
      </c>
      <c r="Z11" s="4">
        <f t="shared" si="1"/>
        <v>0</v>
      </c>
      <c r="AA11" s="4">
        <f t="shared" si="1"/>
        <v>0</v>
      </c>
    </row>
    <row r="12" spans="1:27" x14ac:dyDescent="0.3">
      <c r="B12" s="3" t="s">
        <v>1</v>
      </c>
      <c r="C12" s="40">
        <f>+'AFS Worksheet'!D83/1000</f>
        <v>0</v>
      </c>
      <c r="D12" s="40">
        <f>+'AFS Worksheet'!E83/1000</f>
        <v>0</v>
      </c>
      <c r="E12" s="40">
        <v>0</v>
      </c>
      <c r="F12" s="4">
        <f>-ROUND(F11*$F$39,0)</f>
        <v>0</v>
      </c>
      <c r="G12" s="4">
        <f t="shared" ref="G12:AA12" si="2">-ROUND(G11*$F$39,0)</f>
        <v>0</v>
      </c>
      <c r="H12" s="4">
        <f t="shared" si="2"/>
        <v>0</v>
      </c>
      <c r="I12" s="4">
        <f t="shared" si="2"/>
        <v>0</v>
      </c>
      <c r="J12" s="4">
        <f t="shared" si="2"/>
        <v>0</v>
      </c>
      <c r="K12" s="4">
        <f t="shared" si="2"/>
        <v>0</v>
      </c>
      <c r="L12" s="4">
        <f t="shared" si="2"/>
        <v>0</v>
      </c>
      <c r="M12" s="4">
        <f t="shared" si="2"/>
        <v>0</v>
      </c>
      <c r="N12" s="4">
        <f t="shared" si="2"/>
        <v>0</v>
      </c>
      <c r="O12" s="4">
        <f t="shared" si="2"/>
        <v>0</v>
      </c>
      <c r="P12" s="4">
        <f t="shared" si="2"/>
        <v>0</v>
      </c>
      <c r="Q12" s="4">
        <f t="shared" si="2"/>
        <v>0</v>
      </c>
      <c r="R12" s="4">
        <f t="shared" si="2"/>
        <v>0</v>
      </c>
      <c r="S12" s="4">
        <f t="shared" si="2"/>
        <v>0</v>
      </c>
      <c r="T12" s="4">
        <f t="shared" si="2"/>
        <v>0</v>
      </c>
      <c r="U12" s="4">
        <f t="shared" si="2"/>
        <v>0</v>
      </c>
      <c r="V12" s="4">
        <f t="shared" si="2"/>
        <v>0</v>
      </c>
      <c r="W12" s="4">
        <f t="shared" si="2"/>
        <v>0</v>
      </c>
      <c r="X12" s="4">
        <f t="shared" si="2"/>
        <v>0</v>
      </c>
      <c r="Y12" s="4">
        <f t="shared" si="2"/>
        <v>0</v>
      </c>
      <c r="Z12" s="4">
        <f t="shared" si="2"/>
        <v>0</v>
      </c>
      <c r="AA12" s="4">
        <f t="shared" si="2"/>
        <v>0</v>
      </c>
    </row>
    <row r="13" spans="1:27" x14ac:dyDescent="0.3">
      <c r="B13" s="3" t="s">
        <v>2</v>
      </c>
      <c r="C13" s="40">
        <f>+'AFS Worksheet'!D85/1000</f>
        <v>0</v>
      </c>
      <c r="D13" s="40">
        <f>+'AFS Worksheet'!E85/1000</f>
        <v>0</v>
      </c>
      <c r="E13" s="40">
        <v>0</v>
      </c>
      <c r="F13" s="4">
        <f>ROUND($E13*((1+$F$40)^(F$9-$E$9)),0)</f>
        <v>0</v>
      </c>
      <c r="G13" s="4">
        <f t="shared" ref="G13:AA13" si="3">ROUND($E13*((1+$F$40)^(G$9-$E$9)),0)</f>
        <v>0</v>
      </c>
      <c r="H13" s="4">
        <f t="shared" si="3"/>
        <v>0</v>
      </c>
      <c r="I13" s="4">
        <f t="shared" si="3"/>
        <v>0</v>
      </c>
      <c r="J13" s="4">
        <f t="shared" si="3"/>
        <v>0</v>
      </c>
      <c r="K13" s="4">
        <f t="shared" si="3"/>
        <v>0</v>
      </c>
      <c r="L13" s="4">
        <f t="shared" si="3"/>
        <v>0</v>
      </c>
      <c r="M13" s="4">
        <f t="shared" si="3"/>
        <v>0</v>
      </c>
      <c r="N13" s="4">
        <f t="shared" si="3"/>
        <v>0</v>
      </c>
      <c r="O13" s="4">
        <f t="shared" si="3"/>
        <v>0</v>
      </c>
      <c r="P13" s="4">
        <f t="shared" si="3"/>
        <v>0</v>
      </c>
      <c r="Q13" s="4">
        <f t="shared" si="3"/>
        <v>0</v>
      </c>
      <c r="R13" s="4">
        <f t="shared" si="3"/>
        <v>0</v>
      </c>
      <c r="S13" s="4">
        <f t="shared" si="3"/>
        <v>0</v>
      </c>
      <c r="T13" s="4">
        <f t="shared" si="3"/>
        <v>0</v>
      </c>
      <c r="U13" s="4">
        <f t="shared" si="3"/>
        <v>0</v>
      </c>
      <c r="V13" s="4">
        <f t="shared" si="3"/>
        <v>0</v>
      </c>
      <c r="W13" s="4">
        <f t="shared" si="3"/>
        <v>0</v>
      </c>
      <c r="X13" s="4">
        <f t="shared" si="3"/>
        <v>0</v>
      </c>
      <c r="Y13" s="4">
        <f t="shared" si="3"/>
        <v>0</v>
      </c>
      <c r="Z13" s="4">
        <f t="shared" si="3"/>
        <v>0</v>
      </c>
      <c r="AA13" s="4">
        <f t="shared" si="3"/>
        <v>0</v>
      </c>
    </row>
    <row r="14" spans="1:27" x14ac:dyDescent="0.3">
      <c r="E14" s="4"/>
      <c r="F14" s="4"/>
      <c r="G14" s="4"/>
      <c r="H14" s="4"/>
      <c r="I14" s="4"/>
      <c r="J14" s="4"/>
      <c r="K14" s="4"/>
      <c r="L14" s="4"/>
      <c r="M14" s="4"/>
      <c r="N14" s="4"/>
      <c r="O14" s="4"/>
      <c r="P14" s="4"/>
      <c r="Q14" s="4"/>
      <c r="R14" s="4"/>
      <c r="S14" s="4"/>
      <c r="T14" s="4"/>
      <c r="U14" s="4"/>
      <c r="V14" s="4"/>
      <c r="W14" s="4"/>
      <c r="X14" s="4"/>
      <c r="Y14" s="4"/>
      <c r="Z14" s="4"/>
      <c r="AA14" s="4"/>
    </row>
    <row r="15" spans="1:27" x14ac:dyDescent="0.3">
      <c r="B15" s="7" t="s">
        <v>3</v>
      </c>
      <c r="C15" s="5">
        <f>SUM(C10:C14)</f>
        <v>0</v>
      </c>
      <c r="D15" s="5">
        <f>SUM(D10:D14)</f>
        <v>0</v>
      </c>
      <c r="E15" s="5">
        <f t="shared" ref="E15:AA15" si="4">SUM(E10:E14)</f>
        <v>0</v>
      </c>
      <c r="F15" s="5">
        <f t="shared" si="4"/>
        <v>0</v>
      </c>
      <c r="G15" s="5">
        <f t="shared" si="4"/>
        <v>0</v>
      </c>
      <c r="H15" s="5">
        <f t="shared" si="4"/>
        <v>0</v>
      </c>
      <c r="I15" s="5">
        <f t="shared" si="4"/>
        <v>0</v>
      </c>
      <c r="J15" s="5">
        <f t="shared" si="4"/>
        <v>0</v>
      </c>
      <c r="K15" s="5">
        <f t="shared" si="4"/>
        <v>0</v>
      </c>
      <c r="L15" s="5">
        <f t="shared" si="4"/>
        <v>0</v>
      </c>
      <c r="M15" s="5">
        <f t="shared" si="4"/>
        <v>0</v>
      </c>
      <c r="N15" s="5">
        <f t="shared" si="4"/>
        <v>0</v>
      </c>
      <c r="O15" s="5">
        <f t="shared" si="4"/>
        <v>0</v>
      </c>
      <c r="P15" s="5">
        <f t="shared" si="4"/>
        <v>0</v>
      </c>
      <c r="Q15" s="5">
        <f t="shared" si="4"/>
        <v>0</v>
      </c>
      <c r="R15" s="5">
        <f t="shared" si="4"/>
        <v>0</v>
      </c>
      <c r="S15" s="5">
        <f t="shared" si="4"/>
        <v>0</v>
      </c>
      <c r="T15" s="5">
        <f t="shared" si="4"/>
        <v>0</v>
      </c>
      <c r="U15" s="5">
        <f t="shared" si="4"/>
        <v>0</v>
      </c>
      <c r="V15" s="5">
        <f t="shared" si="4"/>
        <v>0</v>
      </c>
      <c r="W15" s="5">
        <f t="shared" si="4"/>
        <v>0</v>
      </c>
      <c r="X15" s="5">
        <f t="shared" si="4"/>
        <v>0</v>
      </c>
      <c r="Y15" s="5">
        <f t="shared" si="4"/>
        <v>0</v>
      </c>
      <c r="Z15" s="5">
        <f t="shared" si="4"/>
        <v>0</v>
      </c>
      <c r="AA15" s="5">
        <f t="shared" si="4"/>
        <v>0</v>
      </c>
    </row>
    <row r="16" spans="1:27" x14ac:dyDescent="0.3">
      <c r="E16" s="4"/>
      <c r="F16" s="4"/>
      <c r="G16" s="4"/>
      <c r="H16" s="4"/>
      <c r="I16" s="4"/>
      <c r="J16" s="4"/>
      <c r="K16" s="4"/>
      <c r="L16" s="4"/>
      <c r="M16" s="4"/>
      <c r="N16" s="4"/>
      <c r="O16" s="4"/>
      <c r="P16" s="4"/>
      <c r="Q16" s="4"/>
      <c r="R16" s="4"/>
      <c r="S16" s="4"/>
      <c r="T16" s="4"/>
      <c r="U16" s="4"/>
      <c r="V16" s="4"/>
      <c r="W16" s="4"/>
      <c r="X16" s="4"/>
      <c r="Y16" s="4"/>
      <c r="Z16" s="4"/>
      <c r="AA16" s="4"/>
    </row>
    <row r="17" spans="2:27" x14ac:dyDescent="0.3">
      <c r="B17" s="3" t="s">
        <v>4</v>
      </c>
      <c r="C17" s="40">
        <f>-'AFS Worksheet'!D99/1000</f>
        <v>0</v>
      </c>
      <c r="D17" s="40">
        <f>-'AFS Worksheet'!E99/1000</f>
        <v>0</v>
      </c>
      <c r="E17" s="40">
        <v>0</v>
      </c>
      <c r="F17" s="4">
        <f t="shared" ref="F17:O20" si="5">ROUND($E17*((1+$F$41)^(F$9-$E$9)),0)</f>
        <v>0</v>
      </c>
      <c r="G17" s="4">
        <f t="shared" si="5"/>
        <v>0</v>
      </c>
      <c r="H17" s="4">
        <f t="shared" si="5"/>
        <v>0</v>
      </c>
      <c r="I17" s="4">
        <f t="shared" si="5"/>
        <v>0</v>
      </c>
      <c r="J17" s="4">
        <f t="shared" si="5"/>
        <v>0</v>
      </c>
      <c r="K17" s="4">
        <f t="shared" si="5"/>
        <v>0</v>
      </c>
      <c r="L17" s="4">
        <f t="shared" si="5"/>
        <v>0</v>
      </c>
      <c r="M17" s="4">
        <f t="shared" si="5"/>
        <v>0</v>
      </c>
      <c r="N17" s="4">
        <f t="shared" si="5"/>
        <v>0</v>
      </c>
      <c r="O17" s="4">
        <f t="shared" si="5"/>
        <v>0</v>
      </c>
      <c r="P17" s="4">
        <f t="shared" ref="P17:AA20" si="6">ROUND($E17*((1+$F$41)^(P$9-$E$9)),0)</f>
        <v>0</v>
      </c>
      <c r="Q17" s="4">
        <f t="shared" si="6"/>
        <v>0</v>
      </c>
      <c r="R17" s="4">
        <f t="shared" si="6"/>
        <v>0</v>
      </c>
      <c r="S17" s="4">
        <f t="shared" si="6"/>
        <v>0</v>
      </c>
      <c r="T17" s="4">
        <f t="shared" si="6"/>
        <v>0</v>
      </c>
      <c r="U17" s="4">
        <f t="shared" si="6"/>
        <v>0</v>
      </c>
      <c r="V17" s="4">
        <f t="shared" si="6"/>
        <v>0</v>
      </c>
      <c r="W17" s="4">
        <f t="shared" si="6"/>
        <v>0</v>
      </c>
      <c r="X17" s="4">
        <f t="shared" si="6"/>
        <v>0</v>
      </c>
      <c r="Y17" s="4">
        <f t="shared" si="6"/>
        <v>0</v>
      </c>
      <c r="Z17" s="4">
        <f t="shared" si="6"/>
        <v>0</v>
      </c>
      <c r="AA17" s="4">
        <f t="shared" si="6"/>
        <v>0</v>
      </c>
    </row>
    <row r="18" spans="2:27" x14ac:dyDescent="0.3">
      <c r="B18" s="3" t="s">
        <v>5</v>
      </c>
      <c r="C18" s="40">
        <f>-'AFS Worksheet'!D101/1000</f>
        <v>0</v>
      </c>
      <c r="D18" s="40">
        <f>-'AFS Worksheet'!E101/1000</f>
        <v>0</v>
      </c>
      <c r="E18" s="40">
        <v>0</v>
      </c>
      <c r="F18" s="4">
        <f t="shared" si="5"/>
        <v>0</v>
      </c>
      <c r="G18" s="4">
        <f t="shared" si="5"/>
        <v>0</v>
      </c>
      <c r="H18" s="4">
        <f t="shared" si="5"/>
        <v>0</v>
      </c>
      <c r="I18" s="4">
        <f t="shared" si="5"/>
        <v>0</v>
      </c>
      <c r="J18" s="4">
        <f t="shared" si="5"/>
        <v>0</v>
      </c>
      <c r="K18" s="4">
        <f t="shared" si="5"/>
        <v>0</v>
      </c>
      <c r="L18" s="4">
        <f t="shared" si="5"/>
        <v>0</v>
      </c>
      <c r="M18" s="4">
        <f t="shared" si="5"/>
        <v>0</v>
      </c>
      <c r="N18" s="4">
        <f t="shared" si="5"/>
        <v>0</v>
      </c>
      <c r="O18" s="4">
        <f t="shared" si="5"/>
        <v>0</v>
      </c>
      <c r="P18" s="4">
        <f t="shared" si="6"/>
        <v>0</v>
      </c>
      <c r="Q18" s="4">
        <f t="shared" si="6"/>
        <v>0</v>
      </c>
      <c r="R18" s="4">
        <f t="shared" si="6"/>
        <v>0</v>
      </c>
      <c r="S18" s="4">
        <f t="shared" si="6"/>
        <v>0</v>
      </c>
      <c r="T18" s="4">
        <f t="shared" si="6"/>
        <v>0</v>
      </c>
      <c r="U18" s="4">
        <f t="shared" si="6"/>
        <v>0</v>
      </c>
      <c r="V18" s="4">
        <f t="shared" si="6"/>
        <v>0</v>
      </c>
      <c r="W18" s="4">
        <f t="shared" si="6"/>
        <v>0</v>
      </c>
      <c r="X18" s="4">
        <f t="shared" si="6"/>
        <v>0</v>
      </c>
      <c r="Y18" s="4">
        <f t="shared" si="6"/>
        <v>0</v>
      </c>
      <c r="Z18" s="4">
        <f t="shared" si="6"/>
        <v>0</v>
      </c>
      <c r="AA18" s="4">
        <f t="shared" si="6"/>
        <v>0</v>
      </c>
    </row>
    <row r="19" spans="2:27" x14ac:dyDescent="0.3">
      <c r="B19" s="3" t="s">
        <v>14</v>
      </c>
      <c r="C19" s="40">
        <f>-'AFS Worksheet'!D93/1000</f>
        <v>0</v>
      </c>
      <c r="D19" s="40">
        <f>-'AFS Worksheet'!E93/1000</f>
        <v>0</v>
      </c>
      <c r="E19" s="40">
        <v>0</v>
      </c>
      <c r="F19" s="4">
        <f t="shared" si="5"/>
        <v>0</v>
      </c>
      <c r="G19" s="4">
        <f t="shared" si="5"/>
        <v>0</v>
      </c>
      <c r="H19" s="4">
        <f t="shared" si="5"/>
        <v>0</v>
      </c>
      <c r="I19" s="4">
        <f t="shared" si="5"/>
        <v>0</v>
      </c>
      <c r="J19" s="4">
        <f t="shared" si="5"/>
        <v>0</v>
      </c>
      <c r="K19" s="4">
        <f t="shared" si="5"/>
        <v>0</v>
      </c>
      <c r="L19" s="4">
        <f t="shared" si="5"/>
        <v>0</v>
      </c>
      <c r="M19" s="4">
        <f t="shared" si="5"/>
        <v>0</v>
      </c>
      <c r="N19" s="4">
        <f t="shared" si="5"/>
        <v>0</v>
      </c>
      <c r="O19" s="4">
        <f t="shared" si="5"/>
        <v>0</v>
      </c>
      <c r="P19" s="4">
        <f t="shared" si="6"/>
        <v>0</v>
      </c>
      <c r="Q19" s="4">
        <f t="shared" si="6"/>
        <v>0</v>
      </c>
      <c r="R19" s="4">
        <f t="shared" si="6"/>
        <v>0</v>
      </c>
      <c r="S19" s="4">
        <f t="shared" si="6"/>
        <v>0</v>
      </c>
      <c r="T19" s="4">
        <f t="shared" si="6"/>
        <v>0</v>
      </c>
      <c r="U19" s="4">
        <f t="shared" si="6"/>
        <v>0</v>
      </c>
      <c r="V19" s="4">
        <f t="shared" si="6"/>
        <v>0</v>
      </c>
      <c r="W19" s="4">
        <f t="shared" si="6"/>
        <v>0</v>
      </c>
      <c r="X19" s="4">
        <f t="shared" si="6"/>
        <v>0</v>
      </c>
      <c r="Y19" s="4">
        <f t="shared" si="6"/>
        <v>0</v>
      </c>
      <c r="Z19" s="4">
        <f t="shared" si="6"/>
        <v>0</v>
      </c>
      <c r="AA19" s="4">
        <f t="shared" si="6"/>
        <v>0</v>
      </c>
    </row>
    <row r="20" spans="2:27" x14ac:dyDescent="0.3">
      <c r="B20" s="3" t="s">
        <v>15</v>
      </c>
      <c r="C20" s="40">
        <f>-'AFS Worksheet'!D104/1000-SUM(C16:C19)</f>
        <v>0</v>
      </c>
      <c r="D20" s="40">
        <f>-'AFS Worksheet'!E104/1000-SUM(D16:D19)</f>
        <v>0</v>
      </c>
      <c r="E20" s="40">
        <v>0</v>
      </c>
      <c r="F20" s="4">
        <f t="shared" si="5"/>
        <v>0</v>
      </c>
      <c r="G20" s="4">
        <f t="shared" si="5"/>
        <v>0</v>
      </c>
      <c r="H20" s="4">
        <f t="shared" si="5"/>
        <v>0</v>
      </c>
      <c r="I20" s="4">
        <f t="shared" si="5"/>
        <v>0</v>
      </c>
      <c r="J20" s="4">
        <f t="shared" si="5"/>
        <v>0</v>
      </c>
      <c r="K20" s="4">
        <f t="shared" si="5"/>
        <v>0</v>
      </c>
      <c r="L20" s="4">
        <f t="shared" si="5"/>
        <v>0</v>
      </c>
      <c r="M20" s="4">
        <f t="shared" si="5"/>
        <v>0</v>
      </c>
      <c r="N20" s="4">
        <f t="shared" si="5"/>
        <v>0</v>
      </c>
      <c r="O20" s="4">
        <f t="shared" si="5"/>
        <v>0</v>
      </c>
      <c r="P20" s="4">
        <f t="shared" si="6"/>
        <v>0</v>
      </c>
      <c r="Q20" s="4">
        <f t="shared" si="6"/>
        <v>0</v>
      </c>
      <c r="R20" s="4">
        <f t="shared" si="6"/>
        <v>0</v>
      </c>
      <c r="S20" s="4">
        <f t="shared" si="6"/>
        <v>0</v>
      </c>
      <c r="T20" s="4">
        <f t="shared" si="6"/>
        <v>0</v>
      </c>
      <c r="U20" s="4">
        <f t="shared" si="6"/>
        <v>0</v>
      </c>
      <c r="V20" s="4">
        <f t="shared" si="6"/>
        <v>0</v>
      </c>
      <c r="W20" s="4">
        <f t="shared" si="6"/>
        <v>0</v>
      </c>
      <c r="X20" s="4">
        <f t="shared" si="6"/>
        <v>0</v>
      </c>
      <c r="Y20" s="4">
        <f t="shared" si="6"/>
        <v>0</v>
      </c>
      <c r="Z20" s="4">
        <f t="shared" si="6"/>
        <v>0</v>
      </c>
      <c r="AA20" s="4">
        <f t="shared" si="6"/>
        <v>0</v>
      </c>
    </row>
    <row r="21" spans="2:27" x14ac:dyDescent="0.3">
      <c r="E21" s="4"/>
      <c r="F21" s="4"/>
      <c r="G21" s="4"/>
      <c r="H21" s="4"/>
      <c r="I21" s="4"/>
      <c r="J21" s="4"/>
      <c r="K21" s="4"/>
      <c r="L21" s="4"/>
      <c r="M21" s="4"/>
      <c r="N21" s="4"/>
      <c r="O21" s="4"/>
      <c r="P21" s="4"/>
      <c r="Q21" s="4"/>
      <c r="R21" s="4"/>
      <c r="S21" s="4"/>
      <c r="T21" s="4"/>
      <c r="U21" s="4"/>
      <c r="V21" s="4"/>
      <c r="W21" s="4"/>
      <c r="X21" s="4"/>
      <c r="Y21" s="4"/>
      <c r="Z21" s="4"/>
      <c r="AA21" s="4"/>
    </row>
    <row r="22" spans="2:27" x14ac:dyDescent="0.3">
      <c r="B22" s="7" t="s">
        <v>6</v>
      </c>
      <c r="C22" s="5">
        <f>SUM(C16:C21)</f>
        <v>0</v>
      </c>
      <c r="D22" s="5">
        <f>SUM(D16:D21)</f>
        <v>0</v>
      </c>
      <c r="E22" s="5">
        <f t="shared" ref="E22:AA22" si="7">SUM(E16:E21)</f>
        <v>0</v>
      </c>
      <c r="F22" s="5">
        <f t="shared" si="7"/>
        <v>0</v>
      </c>
      <c r="G22" s="5">
        <f t="shared" si="7"/>
        <v>0</v>
      </c>
      <c r="H22" s="5">
        <f t="shared" si="7"/>
        <v>0</v>
      </c>
      <c r="I22" s="5">
        <f t="shared" si="7"/>
        <v>0</v>
      </c>
      <c r="J22" s="5">
        <f t="shared" si="7"/>
        <v>0</v>
      </c>
      <c r="K22" s="5">
        <f t="shared" si="7"/>
        <v>0</v>
      </c>
      <c r="L22" s="5">
        <f t="shared" si="7"/>
        <v>0</v>
      </c>
      <c r="M22" s="5">
        <f t="shared" si="7"/>
        <v>0</v>
      </c>
      <c r="N22" s="5">
        <f t="shared" si="7"/>
        <v>0</v>
      </c>
      <c r="O22" s="5">
        <f t="shared" si="7"/>
        <v>0</v>
      </c>
      <c r="P22" s="5">
        <f t="shared" si="7"/>
        <v>0</v>
      </c>
      <c r="Q22" s="5">
        <f t="shared" si="7"/>
        <v>0</v>
      </c>
      <c r="R22" s="5">
        <f t="shared" si="7"/>
        <v>0</v>
      </c>
      <c r="S22" s="5">
        <f t="shared" si="7"/>
        <v>0</v>
      </c>
      <c r="T22" s="5">
        <f t="shared" si="7"/>
        <v>0</v>
      </c>
      <c r="U22" s="5">
        <f t="shared" si="7"/>
        <v>0</v>
      </c>
      <c r="V22" s="5">
        <f t="shared" si="7"/>
        <v>0</v>
      </c>
      <c r="W22" s="5">
        <f t="shared" si="7"/>
        <v>0</v>
      </c>
      <c r="X22" s="5">
        <f t="shared" si="7"/>
        <v>0</v>
      </c>
      <c r="Y22" s="5">
        <f t="shared" si="7"/>
        <v>0</v>
      </c>
      <c r="Z22" s="5">
        <f t="shared" si="7"/>
        <v>0</v>
      </c>
      <c r="AA22" s="5">
        <f t="shared" si="7"/>
        <v>0</v>
      </c>
    </row>
    <row r="23" spans="2:27" x14ac:dyDescent="0.3">
      <c r="E23" s="4"/>
      <c r="F23" s="4"/>
      <c r="G23" s="4"/>
      <c r="H23" s="4"/>
      <c r="I23" s="4"/>
      <c r="J23" s="4"/>
      <c r="K23" s="4"/>
      <c r="L23" s="4"/>
      <c r="M23" s="4"/>
      <c r="N23" s="4"/>
      <c r="O23" s="4"/>
      <c r="P23" s="4"/>
      <c r="Q23" s="4"/>
      <c r="R23" s="4"/>
      <c r="S23" s="4"/>
      <c r="T23" s="4"/>
      <c r="U23" s="4"/>
      <c r="V23" s="4"/>
      <c r="W23" s="4"/>
      <c r="X23" s="4"/>
      <c r="Y23" s="4"/>
      <c r="Z23" s="4"/>
      <c r="AA23" s="4"/>
    </row>
    <row r="24" spans="2:27" x14ac:dyDescent="0.3">
      <c r="B24" s="3" t="s">
        <v>7</v>
      </c>
      <c r="C24" s="40">
        <f>-'AFS Worksheet'!D106/1000</f>
        <v>0</v>
      </c>
      <c r="D24" s="40">
        <f>-'AFS Worksheet'!E106/1000</f>
        <v>0</v>
      </c>
      <c r="E24" s="40">
        <v>0</v>
      </c>
      <c r="F24" s="40">
        <v>0</v>
      </c>
      <c r="G24" s="4">
        <f>ROUND($F24*((1+$G$42)^(G$9-$F$9)),0)</f>
        <v>0</v>
      </c>
      <c r="H24" s="4">
        <f t="shared" ref="H24:AA24" si="8">ROUND($F24*((1+$G$42)^(H$9-$F$9)),0)</f>
        <v>0</v>
      </c>
      <c r="I24" s="4">
        <f t="shared" si="8"/>
        <v>0</v>
      </c>
      <c r="J24" s="4">
        <f t="shared" si="8"/>
        <v>0</v>
      </c>
      <c r="K24" s="4">
        <f t="shared" si="8"/>
        <v>0</v>
      </c>
      <c r="L24" s="4">
        <f t="shared" si="8"/>
        <v>0</v>
      </c>
      <c r="M24" s="4">
        <f t="shared" si="8"/>
        <v>0</v>
      </c>
      <c r="N24" s="4">
        <f t="shared" si="8"/>
        <v>0</v>
      </c>
      <c r="O24" s="4">
        <f t="shared" si="8"/>
        <v>0</v>
      </c>
      <c r="P24" s="4">
        <f t="shared" si="8"/>
        <v>0</v>
      </c>
      <c r="Q24" s="4">
        <f t="shared" si="8"/>
        <v>0</v>
      </c>
      <c r="R24" s="4">
        <f t="shared" si="8"/>
        <v>0</v>
      </c>
      <c r="S24" s="4">
        <f t="shared" si="8"/>
        <v>0</v>
      </c>
      <c r="T24" s="4">
        <f t="shared" si="8"/>
        <v>0</v>
      </c>
      <c r="U24" s="4">
        <f t="shared" si="8"/>
        <v>0</v>
      </c>
      <c r="V24" s="4">
        <f t="shared" si="8"/>
        <v>0</v>
      </c>
      <c r="W24" s="4">
        <f t="shared" si="8"/>
        <v>0</v>
      </c>
      <c r="X24" s="4">
        <f t="shared" si="8"/>
        <v>0</v>
      </c>
      <c r="Y24" s="4">
        <f t="shared" si="8"/>
        <v>0</v>
      </c>
      <c r="Z24" s="4">
        <f t="shared" si="8"/>
        <v>0</v>
      </c>
      <c r="AA24" s="4">
        <f t="shared" si="8"/>
        <v>0</v>
      </c>
    </row>
    <row r="25" spans="2:27" x14ac:dyDescent="0.3">
      <c r="E25" s="4"/>
      <c r="F25" s="4"/>
      <c r="G25" s="4"/>
      <c r="H25" s="4"/>
      <c r="I25" s="4"/>
      <c r="J25" s="4"/>
      <c r="K25" s="4"/>
      <c r="L25" s="4"/>
      <c r="M25" s="4"/>
      <c r="N25" s="4"/>
      <c r="O25" s="4"/>
      <c r="P25" s="4"/>
      <c r="Q25" s="4"/>
      <c r="R25" s="4"/>
      <c r="S25" s="4"/>
      <c r="T25" s="4"/>
      <c r="U25" s="4"/>
      <c r="V25" s="4"/>
      <c r="W25" s="4"/>
      <c r="X25" s="4"/>
      <c r="Y25" s="4"/>
      <c r="Z25" s="4"/>
      <c r="AA25" s="4"/>
    </row>
    <row r="26" spans="2:27" x14ac:dyDescent="0.3">
      <c r="B26" s="7" t="s">
        <v>8</v>
      </c>
      <c r="C26" s="5">
        <f t="shared" ref="C26:AA26" si="9">+C15+SUM(C22:C25)</f>
        <v>0</v>
      </c>
      <c r="D26" s="5">
        <f t="shared" si="9"/>
        <v>0</v>
      </c>
      <c r="E26" s="5">
        <f t="shared" si="9"/>
        <v>0</v>
      </c>
      <c r="F26" s="5">
        <f t="shared" si="9"/>
        <v>0</v>
      </c>
      <c r="G26" s="5">
        <f t="shared" si="9"/>
        <v>0</v>
      </c>
      <c r="H26" s="5">
        <f t="shared" si="9"/>
        <v>0</v>
      </c>
      <c r="I26" s="5">
        <f t="shared" si="9"/>
        <v>0</v>
      </c>
      <c r="J26" s="5">
        <f t="shared" si="9"/>
        <v>0</v>
      </c>
      <c r="K26" s="5">
        <f t="shared" si="9"/>
        <v>0</v>
      </c>
      <c r="L26" s="5">
        <f t="shared" si="9"/>
        <v>0</v>
      </c>
      <c r="M26" s="5">
        <f t="shared" si="9"/>
        <v>0</v>
      </c>
      <c r="N26" s="5">
        <f t="shared" si="9"/>
        <v>0</v>
      </c>
      <c r="O26" s="5">
        <f t="shared" si="9"/>
        <v>0</v>
      </c>
      <c r="P26" s="5">
        <f t="shared" si="9"/>
        <v>0</v>
      </c>
      <c r="Q26" s="5">
        <f t="shared" si="9"/>
        <v>0</v>
      </c>
      <c r="R26" s="5">
        <f t="shared" si="9"/>
        <v>0</v>
      </c>
      <c r="S26" s="5">
        <f t="shared" si="9"/>
        <v>0</v>
      </c>
      <c r="T26" s="5">
        <f t="shared" si="9"/>
        <v>0</v>
      </c>
      <c r="U26" s="5">
        <f t="shared" si="9"/>
        <v>0</v>
      </c>
      <c r="V26" s="5">
        <f t="shared" si="9"/>
        <v>0</v>
      </c>
      <c r="W26" s="5">
        <f t="shared" si="9"/>
        <v>0</v>
      </c>
      <c r="X26" s="5">
        <f t="shared" si="9"/>
        <v>0</v>
      </c>
      <c r="Y26" s="5">
        <f t="shared" si="9"/>
        <v>0</v>
      </c>
      <c r="Z26" s="5">
        <f t="shared" si="9"/>
        <v>0</v>
      </c>
      <c r="AA26" s="5">
        <f t="shared" si="9"/>
        <v>0</v>
      </c>
    </row>
    <row r="27" spans="2:27" x14ac:dyDescent="0.3">
      <c r="E27" s="4"/>
      <c r="F27" s="4"/>
      <c r="G27" s="4"/>
      <c r="H27" s="4"/>
      <c r="I27" s="4"/>
      <c r="J27" s="4"/>
      <c r="K27" s="4"/>
      <c r="L27" s="4"/>
      <c r="M27" s="4"/>
      <c r="N27" s="4"/>
      <c r="O27" s="4"/>
      <c r="P27" s="4"/>
      <c r="Q27" s="4"/>
      <c r="R27" s="4"/>
      <c r="S27" s="4"/>
      <c r="T27" s="4"/>
      <c r="U27" s="4"/>
      <c r="V27" s="4"/>
      <c r="W27" s="4"/>
      <c r="X27" s="4"/>
      <c r="Y27" s="4"/>
      <c r="Z27" s="4"/>
      <c r="AA27" s="4"/>
    </row>
    <row r="28" spans="2:27" x14ac:dyDescent="0.3">
      <c r="B28" s="3" t="s">
        <v>13</v>
      </c>
      <c r="C28" s="40">
        <f>-'AFS Worksheet'!D110/1000</f>
        <v>0</v>
      </c>
      <c r="D28" s="40">
        <f>+C28</f>
        <v>0</v>
      </c>
      <c r="E28" s="40">
        <f t="shared" ref="E28:AA28" si="10">+D28</f>
        <v>0</v>
      </c>
      <c r="F28" s="40">
        <f t="shared" si="10"/>
        <v>0</v>
      </c>
      <c r="G28" s="40">
        <v>0</v>
      </c>
      <c r="H28" s="40">
        <f t="shared" si="10"/>
        <v>0</v>
      </c>
      <c r="I28" s="40">
        <f t="shared" si="10"/>
        <v>0</v>
      </c>
      <c r="J28" s="40">
        <f t="shared" si="10"/>
        <v>0</v>
      </c>
      <c r="K28" s="4">
        <f t="shared" si="10"/>
        <v>0</v>
      </c>
      <c r="L28" s="4">
        <f t="shared" si="10"/>
        <v>0</v>
      </c>
      <c r="M28" s="4">
        <f t="shared" si="10"/>
        <v>0</v>
      </c>
      <c r="N28" s="4">
        <f t="shared" si="10"/>
        <v>0</v>
      </c>
      <c r="O28" s="4">
        <f t="shared" si="10"/>
        <v>0</v>
      </c>
      <c r="P28" s="4">
        <f t="shared" si="10"/>
        <v>0</v>
      </c>
      <c r="Q28" s="4">
        <f t="shared" si="10"/>
        <v>0</v>
      </c>
      <c r="R28" s="4">
        <f t="shared" si="10"/>
        <v>0</v>
      </c>
      <c r="S28" s="4">
        <f t="shared" si="10"/>
        <v>0</v>
      </c>
      <c r="T28" s="4">
        <f t="shared" si="10"/>
        <v>0</v>
      </c>
      <c r="U28" s="4">
        <f t="shared" si="10"/>
        <v>0</v>
      </c>
      <c r="V28" s="4">
        <f t="shared" si="10"/>
        <v>0</v>
      </c>
      <c r="W28" s="4">
        <f t="shared" si="10"/>
        <v>0</v>
      </c>
      <c r="X28" s="4">
        <f t="shared" si="10"/>
        <v>0</v>
      </c>
      <c r="Y28" s="4">
        <f t="shared" si="10"/>
        <v>0</v>
      </c>
      <c r="Z28" s="4">
        <f t="shared" si="10"/>
        <v>0</v>
      </c>
      <c r="AA28" s="4">
        <f t="shared" si="10"/>
        <v>0</v>
      </c>
    </row>
    <row r="29" spans="2:27" x14ac:dyDescent="0.3">
      <c r="B29" s="3" t="s">
        <v>12</v>
      </c>
      <c r="C29" s="40">
        <f>-'AFS Worksheet'!D111/1000</f>
        <v>0</v>
      </c>
      <c r="D29" s="40">
        <f>-'AFS Worksheet'!E111/1000</f>
        <v>0</v>
      </c>
      <c r="E29" s="40">
        <v>0</v>
      </c>
      <c r="F29" s="40">
        <v>0</v>
      </c>
      <c r="G29" s="40">
        <v>0</v>
      </c>
      <c r="H29" s="40">
        <f>+G29</f>
        <v>0</v>
      </c>
      <c r="I29" s="40">
        <f t="shared" ref="I29:AA29" si="11">+H29</f>
        <v>0</v>
      </c>
      <c r="J29" s="40">
        <f t="shared" si="11"/>
        <v>0</v>
      </c>
      <c r="K29" s="4">
        <f t="shared" si="11"/>
        <v>0</v>
      </c>
      <c r="L29" s="4">
        <f t="shared" si="11"/>
        <v>0</v>
      </c>
      <c r="M29" s="4">
        <f t="shared" si="11"/>
        <v>0</v>
      </c>
      <c r="N29" s="4">
        <f t="shared" si="11"/>
        <v>0</v>
      </c>
      <c r="O29" s="4">
        <f t="shared" si="11"/>
        <v>0</v>
      </c>
      <c r="P29" s="4">
        <f t="shared" si="11"/>
        <v>0</v>
      </c>
      <c r="Q29" s="4">
        <f t="shared" si="11"/>
        <v>0</v>
      </c>
      <c r="R29" s="4">
        <f t="shared" si="11"/>
        <v>0</v>
      </c>
      <c r="S29" s="4">
        <f t="shared" si="11"/>
        <v>0</v>
      </c>
      <c r="T29" s="4">
        <f t="shared" si="11"/>
        <v>0</v>
      </c>
      <c r="U29" s="4">
        <f t="shared" si="11"/>
        <v>0</v>
      </c>
      <c r="V29" s="4">
        <f t="shared" si="11"/>
        <v>0</v>
      </c>
      <c r="W29" s="4">
        <f t="shared" si="11"/>
        <v>0</v>
      </c>
      <c r="X29" s="4">
        <f t="shared" si="11"/>
        <v>0</v>
      </c>
      <c r="Y29" s="4">
        <f t="shared" si="11"/>
        <v>0</v>
      </c>
      <c r="Z29" s="4">
        <f t="shared" si="11"/>
        <v>0</v>
      </c>
      <c r="AA29" s="4">
        <f t="shared" si="11"/>
        <v>0</v>
      </c>
    </row>
    <row r="30" spans="2:27" x14ac:dyDescent="0.3">
      <c r="E30" s="4"/>
      <c r="F30" s="4"/>
      <c r="G30" s="4"/>
      <c r="H30" s="4"/>
      <c r="I30" s="4"/>
      <c r="J30" s="4"/>
      <c r="K30" s="4"/>
      <c r="L30" s="4"/>
      <c r="M30" s="4"/>
      <c r="N30" s="4"/>
      <c r="O30" s="4"/>
      <c r="P30" s="4"/>
      <c r="Q30" s="4"/>
      <c r="R30" s="4"/>
      <c r="S30" s="4"/>
      <c r="T30" s="4"/>
      <c r="U30" s="4"/>
      <c r="V30" s="4"/>
      <c r="W30" s="4"/>
      <c r="X30" s="4"/>
      <c r="Y30" s="4"/>
      <c r="Z30" s="4"/>
      <c r="AA30" s="4"/>
    </row>
    <row r="31" spans="2:27" x14ac:dyDescent="0.3">
      <c r="B31" s="7" t="s">
        <v>9</v>
      </c>
      <c r="C31" s="43">
        <f>SUM(C26:C30)</f>
        <v>0</v>
      </c>
      <c r="D31" s="43">
        <f>SUM(D26:D30)</f>
        <v>0</v>
      </c>
      <c r="E31" s="43">
        <f t="shared" ref="E31:AA31" si="12">SUM(E26:E30)</f>
        <v>0</v>
      </c>
      <c r="F31" s="43">
        <f t="shared" si="12"/>
        <v>0</v>
      </c>
      <c r="G31" s="43">
        <f t="shared" si="12"/>
        <v>0</v>
      </c>
      <c r="H31" s="43">
        <f t="shared" si="12"/>
        <v>0</v>
      </c>
      <c r="I31" s="43">
        <f t="shared" si="12"/>
        <v>0</v>
      </c>
      <c r="J31" s="43">
        <f t="shared" si="12"/>
        <v>0</v>
      </c>
      <c r="K31" s="43">
        <f t="shared" si="12"/>
        <v>0</v>
      </c>
      <c r="L31" s="43">
        <f t="shared" si="12"/>
        <v>0</v>
      </c>
      <c r="M31" s="43">
        <f t="shared" si="12"/>
        <v>0</v>
      </c>
      <c r="N31" s="43">
        <f t="shared" si="12"/>
        <v>0</v>
      </c>
      <c r="O31" s="43">
        <f t="shared" si="12"/>
        <v>0</v>
      </c>
      <c r="P31" s="43">
        <f t="shared" si="12"/>
        <v>0</v>
      </c>
      <c r="Q31" s="43">
        <f t="shared" si="12"/>
        <v>0</v>
      </c>
      <c r="R31" s="43">
        <f t="shared" si="12"/>
        <v>0</v>
      </c>
      <c r="S31" s="43">
        <f t="shared" si="12"/>
        <v>0</v>
      </c>
      <c r="T31" s="43">
        <f t="shared" si="12"/>
        <v>0</v>
      </c>
      <c r="U31" s="43">
        <f t="shared" si="12"/>
        <v>0</v>
      </c>
      <c r="V31" s="43">
        <f t="shared" si="12"/>
        <v>0</v>
      </c>
      <c r="W31" s="43">
        <f t="shared" si="12"/>
        <v>0</v>
      </c>
      <c r="X31" s="43">
        <f t="shared" si="12"/>
        <v>0</v>
      </c>
      <c r="Y31" s="43">
        <f t="shared" si="12"/>
        <v>0</v>
      </c>
      <c r="Z31" s="43">
        <f t="shared" si="12"/>
        <v>0</v>
      </c>
      <c r="AA31" s="43">
        <f t="shared" si="12"/>
        <v>0</v>
      </c>
    </row>
    <row r="32" spans="2:27" x14ac:dyDescent="0.3">
      <c r="E32" s="4"/>
      <c r="F32" s="4"/>
      <c r="G32" s="4"/>
      <c r="H32" s="4"/>
      <c r="I32" s="4"/>
      <c r="J32" s="4"/>
      <c r="K32" s="4"/>
      <c r="L32" s="4"/>
      <c r="M32" s="4"/>
      <c r="N32" s="4"/>
      <c r="O32" s="4"/>
      <c r="P32" s="4"/>
      <c r="Q32" s="4"/>
      <c r="R32" s="4"/>
      <c r="S32" s="4"/>
      <c r="T32" s="4"/>
      <c r="U32" s="4"/>
      <c r="V32" s="4"/>
      <c r="W32" s="4"/>
      <c r="X32" s="4"/>
      <c r="Y32" s="4"/>
      <c r="Z32" s="4"/>
      <c r="AA32" s="4"/>
    </row>
    <row r="33" spans="2:27" x14ac:dyDescent="0.3">
      <c r="B33" s="3" t="s">
        <v>36</v>
      </c>
      <c r="D33" s="9" t="str">
        <f>IF(D11=0,"",(+D11/C11-1))</f>
        <v/>
      </c>
      <c r="E33" s="9" t="str">
        <f t="shared" ref="E33:Y33" si="13">IF(E11=0,"",(+E11/D11-1))</f>
        <v/>
      </c>
      <c r="F33" s="9" t="str">
        <f t="shared" si="13"/>
        <v/>
      </c>
      <c r="G33" s="9" t="str">
        <f t="shared" si="13"/>
        <v/>
      </c>
      <c r="H33" s="9" t="str">
        <f t="shared" si="13"/>
        <v/>
      </c>
      <c r="I33" s="9" t="str">
        <f t="shared" si="13"/>
        <v/>
      </c>
      <c r="J33" s="9" t="str">
        <f t="shared" si="13"/>
        <v/>
      </c>
      <c r="K33" s="9" t="str">
        <f t="shared" si="13"/>
        <v/>
      </c>
      <c r="L33" s="9" t="str">
        <f t="shared" si="13"/>
        <v/>
      </c>
      <c r="M33" s="9" t="str">
        <f t="shared" si="13"/>
        <v/>
      </c>
      <c r="N33" s="9" t="str">
        <f t="shared" si="13"/>
        <v/>
      </c>
      <c r="O33" s="9" t="str">
        <f t="shared" si="13"/>
        <v/>
      </c>
      <c r="P33" s="9" t="str">
        <f t="shared" si="13"/>
        <v/>
      </c>
      <c r="Q33" s="9" t="str">
        <f t="shared" si="13"/>
        <v/>
      </c>
      <c r="R33" s="9" t="str">
        <f t="shared" si="13"/>
        <v/>
      </c>
      <c r="S33" s="9" t="str">
        <f t="shared" si="13"/>
        <v/>
      </c>
      <c r="T33" s="9" t="str">
        <f t="shared" si="13"/>
        <v/>
      </c>
      <c r="U33" s="9" t="str">
        <f t="shared" si="13"/>
        <v/>
      </c>
      <c r="V33" s="9" t="str">
        <f t="shared" si="13"/>
        <v/>
      </c>
      <c r="W33" s="9" t="str">
        <f t="shared" si="13"/>
        <v/>
      </c>
      <c r="X33" s="9" t="str">
        <f t="shared" si="13"/>
        <v/>
      </c>
      <c r="Y33" s="9" t="str">
        <f t="shared" si="13"/>
        <v/>
      </c>
      <c r="Z33" s="9" t="e">
        <f t="shared" ref="Z33:AA33" si="14">+Z11/Y11-1</f>
        <v>#DIV/0!</v>
      </c>
      <c r="AA33" s="9" t="e">
        <f t="shared" si="14"/>
        <v>#DIV/0!</v>
      </c>
    </row>
    <row r="34" spans="2:27" x14ac:dyDescent="0.3">
      <c r="B34" s="3" t="s">
        <v>10</v>
      </c>
      <c r="C34" s="8">
        <f>IF(C28+C29=0,0,+C26/(-C28-C29))</f>
        <v>0</v>
      </c>
      <c r="D34" s="8">
        <f t="shared" ref="D34:AA34" si="15">IF(D28+D29=0,0,+D26/(-D28-D29))</f>
        <v>0</v>
      </c>
      <c r="E34" s="8">
        <f t="shared" si="15"/>
        <v>0</v>
      </c>
      <c r="F34" s="8">
        <f t="shared" si="15"/>
        <v>0</v>
      </c>
      <c r="G34" s="8">
        <f t="shared" si="15"/>
        <v>0</v>
      </c>
      <c r="H34" s="8">
        <f t="shared" si="15"/>
        <v>0</v>
      </c>
      <c r="I34" s="8">
        <f t="shared" si="15"/>
        <v>0</v>
      </c>
      <c r="J34" s="8">
        <f t="shared" si="15"/>
        <v>0</v>
      </c>
      <c r="K34" s="8">
        <f t="shared" si="15"/>
        <v>0</v>
      </c>
      <c r="L34" s="8">
        <f t="shared" si="15"/>
        <v>0</v>
      </c>
      <c r="M34" s="8">
        <f t="shared" si="15"/>
        <v>0</v>
      </c>
      <c r="N34" s="8">
        <f t="shared" si="15"/>
        <v>0</v>
      </c>
      <c r="O34" s="8">
        <f t="shared" si="15"/>
        <v>0</v>
      </c>
      <c r="P34" s="8">
        <f t="shared" si="15"/>
        <v>0</v>
      </c>
      <c r="Q34" s="8">
        <f t="shared" si="15"/>
        <v>0</v>
      </c>
      <c r="R34" s="8">
        <f t="shared" si="15"/>
        <v>0</v>
      </c>
      <c r="S34" s="8">
        <f t="shared" si="15"/>
        <v>0</v>
      </c>
      <c r="T34" s="8">
        <f t="shared" si="15"/>
        <v>0</v>
      </c>
      <c r="U34" s="8">
        <f t="shared" si="15"/>
        <v>0</v>
      </c>
      <c r="V34" s="8">
        <f t="shared" si="15"/>
        <v>0</v>
      </c>
      <c r="W34" s="8">
        <f t="shared" si="15"/>
        <v>0</v>
      </c>
      <c r="X34" s="8">
        <f t="shared" si="15"/>
        <v>0</v>
      </c>
      <c r="Y34" s="8">
        <f t="shared" si="15"/>
        <v>0</v>
      </c>
      <c r="Z34" s="8">
        <f t="shared" si="15"/>
        <v>0</v>
      </c>
      <c r="AA34" s="8">
        <f t="shared" si="15"/>
        <v>0</v>
      </c>
    </row>
    <row r="35" spans="2:27" x14ac:dyDescent="0.3">
      <c r="B35" s="3" t="s">
        <v>11</v>
      </c>
      <c r="C35" s="9" t="str">
        <f>IF(C22=0,"",(+C31/-C22))</f>
        <v/>
      </c>
      <c r="D35" s="9" t="str">
        <f t="shared" ref="D35:Y35" si="16">IF(D22=0,"",(+D31/-D22))</f>
        <v/>
      </c>
      <c r="E35" s="9" t="str">
        <f t="shared" si="16"/>
        <v/>
      </c>
      <c r="F35" s="9" t="str">
        <f t="shared" si="16"/>
        <v/>
      </c>
      <c r="G35" s="9" t="str">
        <f t="shared" si="16"/>
        <v/>
      </c>
      <c r="H35" s="9" t="str">
        <f t="shared" si="16"/>
        <v/>
      </c>
      <c r="I35" s="9" t="str">
        <f t="shared" si="16"/>
        <v/>
      </c>
      <c r="J35" s="9" t="str">
        <f t="shared" si="16"/>
        <v/>
      </c>
      <c r="K35" s="9" t="str">
        <f t="shared" si="16"/>
        <v/>
      </c>
      <c r="L35" s="9" t="str">
        <f t="shared" si="16"/>
        <v/>
      </c>
      <c r="M35" s="9" t="str">
        <f t="shared" si="16"/>
        <v/>
      </c>
      <c r="N35" s="9" t="str">
        <f t="shared" si="16"/>
        <v/>
      </c>
      <c r="O35" s="9" t="str">
        <f t="shared" si="16"/>
        <v/>
      </c>
      <c r="P35" s="9" t="str">
        <f t="shared" si="16"/>
        <v/>
      </c>
      <c r="Q35" s="9" t="str">
        <f t="shared" si="16"/>
        <v/>
      </c>
      <c r="R35" s="9" t="str">
        <f t="shared" si="16"/>
        <v/>
      </c>
      <c r="S35" s="9" t="str">
        <f t="shared" si="16"/>
        <v/>
      </c>
      <c r="T35" s="9" t="str">
        <f t="shared" si="16"/>
        <v/>
      </c>
      <c r="U35" s="9" t="str">
        <f t="shared" si="16"/>
        <v/>
      </c>
      <c r="V35" s="9" t="str">
        <f t="shared" si="16"/>
        <v/>
      </c>
      <c r="W35" s="9" t="str">
        <f t="shared" si="16"/>
        <v/>
      </c>
      <c r="X35" s="9" t="str">
        <f t="shared" si="16"/>
        <v/>
      </c>
      <c r="Y35" s="9" t="str">
        <f t="shared" si="16"/>
        <v/>
      </c>
      <c r="Z35" s="9" t="e">
        <f t="shared" ref="Z35:AA35" si="17">+Z31/-Z22</f>
        <v>#DIV/0!</v>
      </c>
      <c r="AA35" s="9" t="e">
        <f t="shared" si="17"/>
        <v>#DIV/0!</v>
      </c>
    </row>
    <row r="37" spans="2:27" x14ac:dyDescent="0.3">
      <c r="B37" s="3" t="s">
        <v>21</v>
      </c>
    </row>
    <row r="38" spans="2:27" x14ac:dyDescent="0.3">
      <c r="B38" s="10" t="s">
        <v>23</v>
      </c>
      <c r="G38" s="11"/>
      <c r="H38" s="41">
        <v>2.5000000000000001E-2</v>
      </c>
      <c r="I38" s="11"/>
      <c r="J38" s="11"/>
      <c r="K38" s="11"/>
      <c r="L38" s="11"/>
      <c r="M38" s="11"/>
      <c r="N38" s="11"/>
      <c r="O38" s="11"/>
      <c r="P38" s="11"/>
      <c r="Q38" s="11"/>
      <c r="R38" s="11"/>
      <c r="S38" s="11"/>
      <c r="T38" s="11"/>
      <c r="U38" s="11"/>
      <c r="V38" s="11"/>
      <c r="W38" s="11"/>
      <c r="X38" s="11"/>
      <c r="Y38" s="11"/>
      <c r="Z38" s="11"/>
      <c r="AA38" s="11"/>
    </row>
    <row r="39" spans="2:27" x14ac:dyDescent="0.3">
      <c r="B39" s="10" t="s">
        <v>22</v>
      </c>
      <c r="F39" s="41">
        <v>0.05</v>
      </c>
      <c r="G39" s="11"/>
      <c r="H39" s="11"/>
      <c r="I39" s="11"/>
      <c r="J39" s="11"/>
      <c r="K39" s="11"/>
      <c r="L39" s="11"/>
      <c r="M39" s="11"/>
      <c r="N39" s="11"/>
      <c r="O39" s="11"/>
      <c r="P39" s="11"/>
      <c r="Q39" s="11"/>
      <c r="R39" s="11"/>
      <c r="S39" s="11"/>
      <c r="T39" s="11"/>
      <c r="U39" s="11"/>
      <c r="V39" s="11"/>
      <c r="W39" s="11"/>
      <c r="X39" s="11"/>
      <c r="Y39" s="11"/>
      <c r="Z39" s="11"/>
      <c r="AA39" s="11"/>
    </row>
    <row r="40" spans="2:27" x14ac:dyDescent="0.3">
      <c r="B40" s="10" t="s">
        <v>24</v>
      </c>
      <c r="F40" s="41">
        <v>0.02</v>
      </c>
      <c r="G40" s="11"/>
      <c r="H40" s="11"/>
      <c r="I40" s="11"/>
      <c r="J40" s="11"/>
      <c r="K40" s="11"/>
      <c r="L40" s="11"/>
      <c r="M40" s="11"/>
      <c r="N40" s="11"/>
      <c r="O40" s="11"/>
      <c r="P40" s="11"/>
      <c r="Q40" s="11"/>
      <c r="R40" s="11"/>
      <c r="S40" s="11"/>
      <c r="T40" s="11"/>
      <c r="U40" s="11"/>
      <c r="V40" s="11"/>
      <c r="W40" s="11"/>
      <c r="X40" s="11"/>
      <c r="Y40" s="11"/>
      <c r="Z40" s="11"/>
      <c r="AA40" s="11"/>
    </row>
    <row r="41" spans="2:27" x14ac:dyDescent="0.3">
      <c r="B41" s="10" t="s">
        <v>25</v>
      </c>
      <c r="F41" s="41">
        <v>2.5000000000000001E-2</v>
      </c>
      <c r="G41" s="11"/>
      <c r="H41" s="11"/>
      <c r="I41" s="11"/>
      <c r="J41" s="11"/>
      <c r="K41" s="11"/>
      <c r="L41" s="11"/>
      <c r="M41" s="11"/>
      <c r="N41" s="11"/>
      <c r="O41" s="11"/>
      <c r="P41" s="11"/>
      <c r="Q41" s="11"/>
      <c r="R41" s="11"/>
      <c r="S41" s="11"/>
      <c r="T41" s="11"/>
      <c r="U41" s="11"/>
      <c r="V41" s="11"/>
      <c r="W41" s="11"/>
      <c r="X41" s="11"/>
      <c r="Y41" s="11"/>
      <c r="Z41" s="11"/>
      <c r="AA41" s="11"/>
    </row>
    <row r="42" spans="2:27" x14ac:dyDescent="0.3">
      <c r="B42" s="10" t="s">
        <v>35</v>
      </c>
      <c r="G42" s="41">
        <v>2.5000000000000001E-2</v>
      </c>
    </row>
  </sheetData>
  <mergeCells count="1">
    <mergeCell ref="B3:I3"/>
  </mergeCells>
  <pageMargins left="0.45" right="0.45" top="0.5" bottom="0.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zoomScaleNormal="100" workbookViewId="0">
      <selection activeCell="B4" sqref="B4:I4"/>
    </sheetView>
  </sheetViews>
  <sheetFormatPr defaultColWidth="9.109375" defaultRowHeight="14.4" x14ac:dyDescent="0.3"/>
  <cols>
    <col min="1" max="1" width="4" style="3" customWidth="1"/>
    <col min="2" max="2" width="38.5546875" style="3" customWidth="1"/>
    <col min="3" max="11" width="9.88671875" style="3" customWidth="1"/>
    <col min="12" max="16384" width="9.109375" style="3"/>
  </cols>
  <sheetData>
    <row r="1" spans="1:26" x14ac:dyDescent="0.3">
      <c r="A1" s="125"/>
      <c r="B1" s="125"/>
      <c r="C1" s="125"/>
      <c r="D1" s="125"/>
      <c r="E1" s="125"/>
      <c r="F1" s="125"/>
      <c r="G1" s="125"/>
      <c r="H1" s="125"/>
      <c r="I1" s="125"/>
      <c r="J1" s="125"/>
    </row>
    <row r="2" spans="1:26" s="115" customFormat="1" ht="18" x14ac:dyDescent="0.35">
      <c r="A2" s="116"/>
      <c r="B2" s="124" t="str">
        <f>HYPERLINK("https://www.hudexchange.info/resource/5238/recapitalization-workbook", "Click Here for Link to Workbook")</f>
        <v>Click Here for Link to Workbook</v>
      </c>
      <c r="C2" s="120"/>
      <c r="D2" s="120"/>
      <c r="E2" s="120"/>
      <c r="F2" s="120"/>
      <c r="G2" s="120"/>
      <c r="H2" s="120"/>
      <c r="I2" s="120"/>
      <c r="J2" s="116"/>
    </row>
    <row r="3" spans="1:26" s="115" customFormat="1" ht="114" customHeight="1" x14ac:dyDescent="0.3">
      <c r="A3" s="116"/>
      <c r="B3" s="127" t="s">
        <v>326</v>
      </c>
      <c r="C3" s="127"/>
      <c r="D3" s="127"/>
      <c r="E3" s="127"/>
      <c r="F3" s="127"/>
      <c r="G3" s="127"/>
      <c r="H3" s="127"/>
      <c r="I3" s="127"/>
      <c r="J3" s="118"/>
    </row>
    <row r="4" spans="1:26" s="119" customFormat="1" ht="21.75" customHeight="1" x14ac:dyDescent="0.3">
      <c r="A4" s="116"/>
      <c r="B4" s="127" t="s">
        <v>325</v>
      </c>
      <c r="C4" s="127"/>
      <c r="D4" s="127"/>
      <c r="E4" s="127"/>
      <c r="F4" s="127"/>
      <c r="G4" s="127"/>
      <c r="H4" s="127"/>
      <c r="I4" s="127"/>
      <c r="J4" s="118"/>
    </row>
    <row r="5" spans="1:26" s="119" customFormat="1" ht="21.75" customHeight="1" x14ac:dyDescent="0.3">
      <c r="A5" s="116"/>
      <c r="B5" s="144" t="s">
        <v>318</v>
      </c>
      <c r="C5" s="127"/>
      <c r="D5" s="127"/>
      <c r="E5" s="127"/>
      <c r="F5" s="127"/>
      <c r="G5" s="127"/>
      <c r="H5" s="127"/>
      <c r="I5" s="127"/>
      <c r="J5" s="118"/>
    </row>
    <row r="6" spans="1:26" s="115" customFormat="1" ht="18" customHeight="1" x14ac:dyDescent="0.3">
      <c r="A6" s="116"/>
      <c r="B6" s="116"/>
      <c r="C6" s="116"/>
      <c r="D6" s="116"/>
      <c r="E6" s="116"/>
      <c r="F6" s="116"/>
      <c r="G6" s="116"/>
      <c r="H6" s="116"/>
      <c r="I6" s="116"/>
      <c r="J6" s="116"/>
    </row>
    <row r="7" spans="1:26" s="1" customFormat="1" ht="8.25" customHeight="1" x14ac:dyDescent="0.4"/>
    <row r="8" spans="1:26" s="1" customFormat="1" ht="21" x14ac:dyDescent="0.4">
      <c r="B8" s="1" t="str">
        <f>TRIM('Background Info'!$C$12)&amp;" -- Long Term Capital Needs from CNA ($ in thousands)"</f>
        <v xml:space="preserve"> -- Long Term Capital Needs from CNA ($ in thousands)</v>
      </c>
    </row>
    <row r="10" spans="1:26" x14ac:dyDescent="0.3">
      <c r="C10" s="5" t="str">
        <f>+'Status Quo CF with CNA'!F10</f>
        <v>Est'd</v>
      </c>
      <c r="D10" s="5" t="s">
        <v>20</v>
      </c>
      <c r="E10" s="5" t="s">
        <v>20</v>
      </c>
      <c r="F10" s="5" t="s">
        <v>20</v>
      </c>
      <c r="G10" s="5" t="s">
        <v>20</v>
      </c>
      <c r="H10" s="5" t="s">
        <v>20</v>
      </c>
      <c r="I10" s="5" t="s">
        <v>20</v>
      </c>
      <c r="J10" s="5" t="s">
        <v>20</v>
      </c>
      <c r="K10" s="5" t="s">
        <v>20</v>
      </c>
      <c r="L10" s="5" t="s">
        <v>20</v>
      </c>
      <c r="M10" s="5" t="s">
        <v>20</v>
      </c>
      <c r="N10" s="5" t="s">
        <v>20</v>
      </c>
      <c r="O10" s="5" t="s">
        <v>20</v>
      </c>
      <c r="P10" s="5" t="s">
        <v>20</v>
      </c>
      <c r="Q10" s="5" t="s">
        <v>20</v>
      </c>
      <c r="R10" s="5" t="s">
        <v>20</v>
      </c>
      <c r="S10" s="5" t="s">
        <v>20</v>
      </c>
      <c r="T10" s="5" t="s">
        <v>20</v>
      </c>
      <c r="U10" s="5" t="s">
        <v>20</v>
      </c>
      <c r="V10" s="5" t="s">
        <v>20</v>
      </c>
      <c r="W10" s="5" t="s">
        <v>20</v>
      </c>
      <c r="X10" s="5" t="s">
        <v>20</v>
      </c>
    </row>
    <row r="11" spans="1:26" x14ac:dyDescent="0.3">
      <c r="C11" s="6">
        <f>+'Status Quo CF with CNA'!$F$11</f>
        <v>2017</v>
      </c>
      <c r="D11" s="6">
        <f t="shared" ref="D11:W11" si="0">1+C11</f>
        <v>2018</v>
      </c>
      <c r="E11" s="6">
        <f t="shared" si="0"/>
        <v>2019</v>
      </c>
      <c r="F11" s="6">
        <f t="shared" si="0"/>
        <v>2020</v>
      </c>
      <c r="G11" s="6">
        <f t="shared" si="0"/>
        <v>2021</v>
      </c>
      <c r="H11" s="6">
        <f t="shared" si="0"/>
        <v>2022</v>
      </c>
      <c r="I11" s="6">
        <f t="shared" si="0"/>
        <v>2023</v>
      </c>
      <c r="J11" s="6">
        <f t="shared" si="0"/>
        <v>2024</v>
      </c>
      <c r="K11" s="6">
        <f t="shared" si="0"/>
        <v>2025</v>
      </c>
      <c r="L11" s="6">
        <f t="shared" si="0"/>
        <v>2026</v>
      </c>
      <c r="M11" s="6">
        <f t="shared" si="0"/>
        <v>2027</v>
      </c>
      <c r="N11" s="6">
        <f t="shared" si="0"/>
        <v>2028</v>
      </c>
      <c r="O11" s="6">
        <f t="shared" si="0"/>
        <v>2029</v>
      </c>
      <c r="P11" s="6">
        <f t="shared" si="0"/>
        <v>2030</v>
      </c>
      <c r="Q11" s="6">
        <f t="shared" si="0"/>
        <v>2031</v>
      </c>
      <c r="R11" s="6">
        <f t="shared" si="0"/>
        <v>2032</v>
      </c>
      <c r="S11" s="6">
        <f t="shared" si="0"/>
        <v>2033</v>
      </c>
      <c r="T11" s="6">
        <f t="shared" si="0"/>
        <v>2034</v>
      </c>
      <c r="U11" s="6">
        <f t="shared" si="0"/>
        <v>2035</v>
      </c>
      <c r="V11" s="6">
        <f t="shared" si="0"/>
        <v>2036</v>
      </c>
      <c r="W11" s="6">
        <f t="shared" si="0"/>
        <v>2037</v>
      </c>
      <c r="X11" s="6">
        <f t="shared" ref="X11:Z11" si="1">1+W11</f>
        <v>2038</v>
      </c>
      <c r="Y11" s="6">
        <f t="shared" si="1"/>
        <v>2039</v>
      </c>
      <c r="Z11" s="6">
        <f t="shared" si="1"/>
        <v>2040</v>
      </c>
    </row>
    <row r="12" spans="1:26" x14ac:dyDescent="0.3">
      <c r="C12" s="4"/>
      <c r="D12" s="4"/>
      <c r="E12" s="4"/>
      <c r="F12" s="4"/>
      <c r="G12" s="4"/>
      <c r="H12" s="4"/>
      <c r="I12" s="4"/>
      <c r="J12" s="4"/>
      <c r="K12" s="4"/>
      <c r="L12" s="4"/>
      <c r="M12" s="4"/>
      <c r="N12" s="4"/>
      <c r="O12" s="4"/>
      <c r="P12" s="4"/>
      <c r="Q12" s="4"/>
      <c r="R12" s="4"/>
      <c r="S12" s="4"/>
      <c r="T12" s="4"/>
      <c r="U12" s="4"/>
      <c r="V12" s="4"/>
      <c r="W12" s="4"/>
      <c r="X12" s="4"/>
      <c r="Y12" s="4"/>
      <c r="Z12" s="4"/>
    </row>
    <row r="13" spans="1:26" x14ac:dyDescent="0.3">
      <c r="B13" s="3" t="s">
        <v>26</v>
      </c>
      <c r="C13" s="40">
        <v>0</v>
      </c>
      <c r="D13" s="40">
        <v>0</v>
      </c>
      <c r="E13" s="40">
        <v>0</v>
      </c>
      <c r="F13" s="40">
        <v>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v>0</v>
      </c>
      <c r="Y13" s="40">
        <v>0</v>
      </c>
      <c r="Z13" s="40">
        <v>0</v>
      </c>
    </row>
    <row r="14" spans="1:26" x14ac:dyDescent="0.3">
      <c r="C14" s="4"/>
      <c r="D14" s="4"/>
      <c r="E14" s="4"/>
      <c r="F14" s="4"/>
      <c r="G14" s="4"/>
      <c r="H14" s="4"/>
      <c r="I14" s="4"/>
      <c r="J14" s="4"/>
      <c r="K14" s="4"/>
      <c r="L14" s="4"/>
      <c r="M14" s="4"/>
      <c r="N14" s="4"/>
      <c r="O14" s="4"/>
      <c r="P14" s="4"/>
      <c r="Q14" s="4"/>
      <c r="R14" s="4"/>
      <c r="S14" s="4"/>
      <c r="T14" s="4"/>
      <c r="U14" s="4"/>
      <c r="V14" s="4"/>
      <c r="W14" s="4"/>
    </row>
    <row r="15" spans="1:26" x14ac:dyDescent="0.3">
      <c r="C15" s="4"/>
      <c r="D15" s="4"/>
      <c r="E15" s="4"/>
      <c r="F15" s="4"/>
      <c r="G15" s="4"/>
      <c r="H15" s="4"/>
      <c r="I15" s="4"/>
      <c r="J15" s="4"/>
      <c r="K15" s="4"/>
      <c r="L15" s="4"/>
      <c r="M15" s="4"/>
      <c r="N15" s="4"/>
      <c r="O15" s="4"/>
      <c r="P15" s="4"/>
      <c r="Q15" s="4"/>
      <c r="R15" s="4"/>
      <c r="S15" s="4"/>
      <c r="T15" s="4"/>
      <c r="U15" s="4"/>
      <c r="V15" s="4"/>
      <c r="W15" s="4"/>
    </row>
    <row r="16" spans="1:26" x14ac:dyDescent="0.3">
      <c r="C16" s="4"/>
      <c r="D16" s="4"/>
      <c r="E16" s="4"/>
      <c r="F16" s="4"/>
      <c r="G16" s="4"/>
      <c r="H16" s="4"/>
      <c r="I16" s="4"/>
      <c r="J16" s="4"/>
      <c r="K16" s="4"/>
      <c r="L16" s="4"/>
      <c r="M16" s="4"/>
      <c r="N16" s="4"/>
      <c r="O16" s="4"/>
      <c r="P16" s="4"/>
      <c r="Q16" s="4"/>
      <c r="R16" s="4"/>
      <c r="S16" s="4"/>
      <c r="T16" s="4"/>
      <c r="U16" s="4"/>
      <c r="V16" s="4"/>
      <c r="W16" s="4"/>
    </row>
    <row r="17" spans="2:23" x14ac:dyDescent="0.3">
      <c r="B17" s="7"/>
      <c r="C17" s="5"/>
      <c r="D17" s="5"/>
      <c r="E17" s="5"/>
      <c r="F17" s="5"/>
      <c r="G17" s="5"/>
      <c r="H17" s="5"/>
      <c r="I17" s="5"/>
      <c r="J17" s="5"/>
      <c r="K17" s="5"/>
      <c r="L17" s="5"/>
      <c r="M17" s="5"/>
      <c r="N17" s="5"/>
      <c r="O17" s="5"/>
      <c r="P17" s="5"/>
      <c r="Q17" s="5"/>
      <c r="R17" s="5"/>
      <c r="S17" s="5"/>
      <c r="T17" s="5"/>
      <c r="U17" s="5"/>
      <c r="V17" s="5"/>
      <c r="W17" s="5"/>
    </row>
    <row r="18" spans="2:23" x14ac:dyDescent="0.3">
      <c r="C18" s="4"/>
      <c r="D18" s="4"/>
      <c r="E18" s="4"/>
      <c r="F18" s="4"/>
      <c r="G18" s="4"/>
      <c r="H18" s="4"/>
      <c r="I18" s="4"/>
      <c r="J18" s="4"/>
      <c r="K18" s="4"/>
      <c r="L18" s="4"/>
      <c r="M18" s="4"/>
      <c r="N18" s="4"/>
      <c r="O18" s="4"/>
      <c r="P18" s="4"/>
      <c r="Q18" s="4"/>
      <c r="R18" s="4"/>
      <c r="S18" s="4"/>
      <c r="T18" s="4"/>
      <c r="U18" s="4"/>
      <c r="V18" s="4"/>
      <c r="W18" s="4"/>
    </row>
    <row r="19" spans="2:23" x14ac:dyDescent="0.3">
      <c r="C19" s="4"/>
      <c r="D19" s="4"/>
      <c r="E19" s="4"/>
      <c r="F19" s="4"/>
      <c r="G19" s="4"/>
      <c r="H19" s="4"/>
      <c r="I19" s="4"/>
      <c r="J19" s="4"/>
      <c r="K19" s="4"/>
      <c r="L19" s="4"/>
      <c r="M19" s="4"/>
      <c r="N19" s="4"/>
      <c r="O19" s="4"/>
      <c r="P19" s="4"/>
      <c r="Q19" s="4"/>
      <c r="R19" s="4"/>
      <c r="S19" s="4"/>
      <c r="T19" s="4"/>
      <c r="U19" s="4"/>
      <c r="V19" s="4"/>
      <c r="W19" s="4"/>
    </row>
    <row r="20" spans="2:23" x14ac:dyDescent="0.3">
      <c r="C20" s="4"/>
      <c r="D20" s="4"/>
      <c r="E20" s="4"/>
      <c r="F20" s="4"/>
      <c r="G20" s="4"/>
      <c r="H20" s="4"/>
      <c r="I20" s="4"/>
      <c r="J20" s="4"/>
      <c r="K20" s="4"/>
      <c r="L20" s="4"/>
      <c r="M20" s="4"/>
      <c r="N20" s="4"/>
      <c r="O20" s="4"/>
      <c r="P20" s="4"/>
      <c r="Q20" s="4"/>
      <c r="R20" s="4"/>
      <c r="S20" s="4"/>
      <c r="T20" s="4"/>
      <c r="U20" s="4"/>
      <c r="V20" s="4"/>
      <c r="W20" s="4"/>
    </row>
    <row r="21" spans="2:23" x14ac:dyDescent="0.3">
      <c r="C21" s="4"/>
      <c r="D21" s="4"/>
      <c r="E21" s="4"/>
      <c r="F21" s="4"/>
      <c r="G21" s="4"/>
      <c r="H21" s="4"/>
      <c r="I21" s="4"/>
      <c r="J21" s="4"/>
      <c r="K21" s="4"/>
      <c r="L21" s="4"/>
      <c r="M21" s="4"/>
      <c r="N21" s="4"/>
      <c r="O21" s="4"/>
      <c r="P21" s="4"/>
      <c r="Q21" s="4"/>
      <c r="R21" s="4"/>
      <c r="S21" s="4"/>
      <c r="T21" s="4"/>
      <c r="U21" s="4"/>
      <c r="V21" s="4"/>
      <c r="W21" s="4"/>
    </row>
    <row r="22" spans="2:23" x14ac:dyDescent="0.3">
      <c r="C22" s="4"/>
      <c r="D22" s="4"/>
      <c r="E22" s="4"/>
      <c r="F22" s="4"/>
      <c r="G22" s="4"/>
      <c r="H22" s="4"/>
      <c r="I22" s="4"/>
      <c r="J22" s="4"/>
      <c r="K22" s="4"/>
      <c r="L22" s="4"/>
      <c r="M22" s="4"/>
      <c r="N22" s="4"/>
      <c r="O22" s="4"/>
      <c r="P22" s="4"/>
      <c r="Q22" s="4"/>
      <c r="R22" s="4"/>
      <c r="S22" s="4"/>
      <c r="T22" s="4"/>
      <c r="U22" s="4"/>
      <c r="V22" s="4"/>
      <c r="W22" s="4"/>
    </row>
    <row r="23" spans="2:23" x14ac:dyDescent="0.3">
      <c r="C23" s="4"/>
      <c r="D23" s="4"/>
      <c r="E23" s="4"/>
      <c r="F23" s="4"/>
      <c r="G23" s="4"/>
      <c r="H23" s="4"/>
      <c r="I23" s="4"/>
      <c r="J23" s="4"/>
      <c r="K23" s="4"/>
      <c r="L23" s="4"/>
      <c r="M23" s="4"/>
      <c r="N23" s="4"/>
      <c r="O23" s="4"/>
      <c r="P23" s="4"/>
      <c r="Q23" s="4"/>
      <c r="R23" s="4"/>
      <c r="S23" s="4"/>
      <c r="T23" s="4"/>
      <c r="U23" s="4"/>
      <c r="V23" s="4"/>
      <c r="W23" s="4"/>
    </row>
    <row r="24" spans="2:23" x14ac:dyDescent="0.3">
      <c r="B24" s="7"/>
      <c r="C24" s="5"/>
      <c r="D24" s="5"/>
      <c r="E24" s="5"/>
      <c r="F24" s="5"/>
      <c r="G24" s="5"/>
      <c r="H24" s="5"/>
      <c r="I24" s="5"/>
      <c r="J24" s="5"/>
      <c r="K24" s="5"/>
      <c r="L24" s="5"/>
      <c r="M24" s="5"/>
      <c r="N24" s="5"/>
      <c r="O24" s="5"/>
      <c r="P24" s="5"/>
      <c r="Q24" s="5"/>
      <c r="R24" s="5"/>
      <c r="S24" s="5"/>
      <c r="T24" s="5"/>
      <c r="U24" s="5"/>
      <c r="V24" s="5"/>
      <c r="W24" s="5"/>
    </row>
    <row r="25" spans="2:23" x14ac:dyDescent="0.3">
      <c r="C25" s="4"/>
      <c r="D25" s="4"/>
      <c r="E25" s="4"/>
      <c r="F25" s="4"/>
      <c r="G25" s="4"/>
      <c r="H25" s="4"/>
      <c r="I25" s="4"/>
      <c r="J25" s="4"/>
      <c r="K25" s="4"/>
      <c r="L25" s="4"/>
      <c r="M25" s="4"/>
      <c r="N25" s="4"/>
      <c r="O25" s="4"/>
      <c r="P25" s="4"/>
      <c r="Q25" s="4"/>
      <c r="R25" s="4"/>
      <c r="S25" s="4"/>
      <c r="T25" s="4"/>
      <c r="U25" s="4"/>
      <c r="V25" s="4"/>
      <c r="W25" s="4"/>
    </row>
    <row r="26" spans="2:23" x14ac:dyDescent="0.3">
      <c r="C26" s="4"/>
      <c r="D26" s="4"/>
      <c r="E26" s="4"/>
      <c r="F26" s="4"/>
      <c r="G26" s="4"/>
      <c r="H26" s="4"/>
      <c r="I26" s="4"/>
      <c r="J26" s="4"/>
      <c r="K26" s="4"/>
      <c r="L26" s="4"/>
      <c r="M26" s="4"/>
      <c r="N26" s="4"/>
      <c r="O26" s="4"/>
      <c r="P26" s="4"/>
      <c r="Q26" s="4"/>
      <c r="R26" s="4"/>
      <c r="S26" s="4"/>
      <c r="T26" s="4"/>
      <c r="U26" s="4"/>
      <c r="V26" s="4"/>
      <c r="W26" s="4"/>
    </row>
    <row r="27" spans="2:23" x14ac:dyDescent="0.3">
      <c r="B27" s="10"/>
    </row>
    <row r="28" spans="2:23" x14ac:dyDescent="0.3">
      <c r="B28" s="10"/>
    </row>
    <row r="29" spans="2:23" x14ac:dyDescent="0.3">
      <c r="B29" s="10"/>
    </row>
  </sheetData>
  <mergeCells count="3">
    <mergeCell ref="B3:I3"/>
    <mergeCell ref="B4:I4"/>
    <mergeCell ref="B5:I5"/>
  </mergeCells>
  <hyperlinks>
    <hyperlink ref="B5" r:id="rId1"/>
  </hyperlinks>
  <pageMargins left="0.7" right="0.7" top="0.75" bottom="0.75" header="0.3" footer="0.3"/>
  <pageSetup scale="8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
  <sheetViews>
    <sheetView zoomScaleNormal="100" workbookViewId="0">
      <pane xSplit="2" ySplit="12" topLeftCell="C16" activePane="bottomRight" state="frozen"/>
      <selection pane="topRight" activeCell="B1" sqref="B1"/>
      <selection pane="bottomLeft" activeCell="A7" sqref="A7"/>
      <selection pane="bottomRight" activeCell="T5" sqref="T5"/>
    </sheetView>
  </sheetViews>
  <sheetFormatPr defaultColWidth="9.109375" defaultRowHeight="14.4" x14ac:dyDescent="0.3"/>
  <cols>
    <col min="1" max="1" width="4" style="3" customWidth="1"/>
    <col min="2" max="2" width="38.5546875" style="3" customWidth="1"/>
    <col min="3" max="4" width="9.109375" style="4"/>
    <col min="5" max="6" width="9.109375" style="3"/>
    <col min="7" max="10" width="9.88671875" style="3" customWidth="1"/>
    <col min="11" max="14" width="9.88671875" style="3" hidden="1" customWidth="1"/>
    <col min="15" max="15" width="9.88671875" style="3" customWidth="1"/>
    <col min="16" max="19" width="0" style="3" hidden="1" customWidth="1"/>
    <col min="20" max="20" width="9.109375" style="3"/>
    <col min="21" max="24" width="0" style="3" hidden="1" customWidth="1"/>
    <col min="25" max="25" width="9.109375" style="3"/>
    <col min="26" max="26" width="0" style="3" hidden="1" customWidth="1"/>
    <col min="27" max="27" width="10.44140625" style="3" hidden="1" customWidth="1"/>
    <col min="28" max="28" width="4.44140625" style="3" customWidth="1"/>
    <col min="29" max="16384" width="9.109375" style="3"/>
  </cols>
  <sheetData>
    <row r="1" spans="1:27" x14ac:dyDescent="0.3">
      <c r="A1" s="125"/>
      <c r="B1" s="125"/>
      <c r="C1" s="126"/>
      <c r="D1" s="126"/>
      <c r="E1" s="125"/>
      <c r="F1" s="125"/>
      <c r="G1" s="125"/>
      <c r="H1" s="125"/>
      <c r="I1" s="125"/>
      <c r="J1" s="125"/>
    </row>
    <row r="2" spans="1:27" s="115" customFormat="1" ht="18" x14ac:dyDescent="0.35">
      <c r="A2" s="116"/>
      <c r="B2" s="124" t="str">
        <f>HYPERLINK("https://www.hudexchange.info/resource/5238/recapitalization-workbook", "Click Here for Link to Workbook")</f>
        <v>Click Here for Link to Workbook</v>
      </c>
      <c r="C2" s="120"/>
      <c r="D2" s="120"/>
      <c r="E2" s="120"/>
      <c r="F2" s="120"/>
      <c r="G2" s="120"/>
      <c r="H2" s="120"/>
      <c r="I2" s="120"/>
      <c r="J2" s="116"/>
    </row>
    <row r="3" spans="1:27" s="115" customFormat="1" ht="114" customHeight="1" x14ac:dyDescent="0.3">
      <c r="A3" s="116"/>
      <c r="B3" s="127" t="s">
        <v>327</v>
      </c>
      <c r="C3" s="127"/>
      <c r="D3" s="127"/>
      <c r="E3" s="127"/>
      <c r="F3" s="127"/>
      <c r="G3" s="127"/>
      <c r="H3" s="127"/>
      <c r="I3" s="127"/>
      <c r="J3" s="118"/>
    </row>
    <row r="4" spans="1:27" s="119" customFormat="1" ht="39.75" customHeight="1" x14ac:dyDescent="0.3">
      <c r="A4" s="116"/>
      <c r="B4" s="127" t="s">
        <v>319</v>
      </c>
      <c r="C4" s="127"/>
      <c r="D4" s="127"/>
      <c r="E4" s="127"/>
      <c r="F4" s="127"/>
      <c r="G4" s="127"/>
      <c r="H4" s="127"/>
      <c r="I4" s="127"/>
      <c r="J4" s="118"/>
    </row>
    <row r="5" spans="1:27" s="122" customFormat="1" ht="18" x14ac:dyDescent="0.35">
      <c r="A5" s="121"/>
      <c r="B5" s="144" t="s">
        <v>318</v>
      </c>
      <c r="C5" s="127"/>
      <c r="D5" s="127"/>
      <c r="E5" s="127"/>
      <c r="F5" s="127"/>
      <c r="G5" s="127"/>
      <c r="H5" s="127"/>
      <c r="I5" s="127"/>
      <c r="J5" s="118"/>
    </row>
    <row r="6" spans="1:27" s="115" customFormat="1" ht="18" customHeight="1" x14ac:dyDescent="0.3">
      <c r="A6" s="116"/>
      <c r="B6" s="116"/>
      <c r="C6" s="116"/>
      <c r="D6" s="116"/>
      <c r="E6" s="116"/>
      <c r="F6" s="116"/>
      <c r="G6" s="116"/>
      <c r="H6" s="116"/>
      <c r="I6" s="116"/>
      <c r="J6" s="116"/>
    </row>
    <row r="7" spans="1:27" s="1" customFormat="1" ht="7.5" customHeight="1" x14ac:dyDescent="0.4">
      <c r="C7" s="2"/>
      <c r="D7" s="2"/>
    </row>
    <row r="8" spans="1:27" s="1" customFormat="1" ht="21" x14ac:dyDescent="0.4">
      <c r="B8" s="1" t="str">
        <f>TRIM('Background Info'!$C$12)&amp;" -- Status Quo Cash Flow Projection ($ in thousands) -- With CNA"</f>
        <v xml:space="preserve"> -- Status Quo Cash Flow Projection ($ in thousands) -- With CNA</v>
      </c>
      <c r="C8" s="2"/>
      <c r="D8" s="2"/>
    </row>
    <row r="10" spans="1:27" x14ac:dyDescent="0.3">
      <c r="C10" s="5" t="str">
        <f>+'Status Quo No Cap Needs'!C8</f>
        <v>Actual</v>
      </c>
      <c r="D10" s="5" t="str">
        <f>+'Status Quo No Cap Needs'!D8</f>
        <v>Actual</v>
      </c>
      <c r="E10" s="5" t="str">
        <f>+'Status Quo No Cap Needs'!E8</f>
        <v>Est'd</v>
      </c>
      <c r="F10" s="5" t="str">
        <f>+'Status Quo No Cap Needs'!F8</f>
        <v>Est'd</v>
      </c>
      <c r="G10" s="5" t="str">
        <f>+'Status Quo No Cap Needs'!G8</f>
        <v>Projected</v>
      </c>
      <c r="H10" s="5" t="str">
        <f>+'Status Quo No Cap Needs'!H8</f>
        <v>Projected</v>
      </c>
      <c r="I10" s="5" t="str">
        <f>+'Status Quo No Cap Needs'!I8</f>
        <v>Projected</v>
      </c>
      <c r="J10" s="5" t="str">
        <f>+'Status Quo No Cap Needs'!J8</f>
        <v>Projected</v>
      </c>
      <c r="K10" s="5" t="str">
        <f>+'Status Quo No Cap Needs'!K8</f>
        <v>Projected</v>
      </c>
      <c r="L10" s="5" t="str">
        <f>+'Status Quo No Cap Needs'!L8</f>
        <v>Projected</v>
      </c>
      <c r="M10" s="5" t="str">
        <f>+'Status Quo No Cap Needs'!M8</f>
        <v>Projected</v>
      </c>
      <c r="N10" s="5" t="str">
        <f>+'Status Quo No Cap Needs'!N8</f>
        <v>Projected</v>
      </c>
      <c r="O10" s="5" t="str">
        <f>+'Status Quo No Cap Needs'!O8</f>
        <v>Projected</v>
      </c>
      <c r="P10" s="5" t="str">
        <f>+'Status Quo No Cap Needs'!P8</f>
        <v>Projected</v>
      </c>
      <c r="Q10" s="5" t="str">
        <f>+'Status Quo No Cap Needs'!Q8</f>
        <v>Projected</v>
      </c>
      <c r="R10" s="5" t="str">
        <f>+'Status Quo No Cap Needs'!R8</f>
        <v>Projected</v>
      </c>
      <c r="S10" s="5" t="str">
        <f>+'Status Quo No Cap Needs'!S8</f>
        <v>Projected</v>
      </c>
      <c r="T10" s="5" t="str">
        <f>+'Status Quo No Cap Needs'!T8</f>
        <v>Projected</v>
      </c>
      <c r="U10" s="5" t="str">
        <f>+'Status Quo No Cap Needs'!U8</f>
        <v>Projected</v>
      </c>
      <c r="V10" s="5" t="str">
        <f>+'Status Quo No Cap Needs'!V8</f>
        <v>Projected</v>
      </c>
      <c r="W10" s="5" t="str">
        <f>+'Status Quo No Cap Needs'!W8</f>
        <v>Projected</v>
      </c>
      <c r="X10" s="5" t="str">
        <f>+'Status Quo No Cap Needs'!X8</f>
        <v>Projected</v>
      </c>
      <c r="Y10" s="5" t="str">
        <f>+'Status Quo No Cap Needs'!Y8</f>
        <v>Projected</v>
      </c>
      <c r="Z10" s="5" t="str">
        <f>+'Status Quo No Cap Needs'!Z8</f>
        <v>Projected</v>
      </c>
      <c r="AA10" s="5" t="str">
        <f>+'Status Quo No Cap Needs'!AA8</f>
        <v>Projected</v>
      </c>
    </row>
    <row r="11" spans="1:27" x14ac:dyDescent="0.3">
      <c r="C11" s="6">
        <f>+'Status Quo No Cap Needs'!C9</f>
        <v>2014</v>
      </c>
      <c r="D11" s="6">
        <f>+'Status Quo No Cap Needs'!D9</f>
        <v>2015</v>
      </c>
      <c r="E11" s="6">
        <f>+'Status Quo No Cap Needs'!E9</f>
        <v>2016</v>
      </c>
      <c r="F11" s="6">
        <f>+'Status Quo No Cap Needs'!F9</f>
        <v>2017</v>
      </c>
      <c r="G11" s="6">
        <f>+'Status Quo No Cap Needs'!G9</f>
        <v>2018</v>
      </c>
      <c r="H11" s="6">
        <f>+'Status Quo No Cap Needs'!H9</f>
        <v>2019</v>
      </c>
      <c r="I11" s="6">
        <f>+'Status Quo No Cap Needs'!I9</f>
        <v>2020</v>
      </c>
      <c r="J11" s="6">
        <f>+'Status Quo No Cap Needs'!J9</f>
        <v>2021</v>
      </c>
      <c r="K11" s="6">
        <f>+'Status Quo No Cap Needs'!K9</f>
        <v>2022</v>
      </c>
      <c r="L11" s="6">
        <f>+'Status Quo No Cap Needs'!L9</f>
        <v>2023</v>
      </c>
      <c r="M11" s="6">
        <f>+'Status Quo No Cap Needs'!M9</f>
        <v>2024</v>
      </c>
      <c r="N11" s="6">
        <f>+'Status Quo No Cap Needs'!N9</f>
        <v>2025</v>
      </c>
      <c r="O11" s="6">
        <f>+'Status Quo No Cap Needs'!O9</f>
        <v>2026</v>
      </c>
      <c r="P11" s="6">
        <f>+'Status Quo No Cap Needs'!P9</f>
        <v>2027</v>
      </c>
      <c r="Q11" s="6">
        <f>+'Status Quo No Cap Needs'!Q9</f>
        <v>2028</v>
      </c>
      <c r="R11" s="6">
        <f>+'Status Quo No Cap Needs'!R9</f>
        <v>2029</v>
      </c>
      <c r="S11" s="6">
        <f>+'Status Quo No Cap Needs'!S9</f>
        <v>2030</v>
      </c>
      <c r="T11" s="6">
        <f>+'Status Quo No Cap Needs'!T9</f>
        <v>2031</v>
      </c>
      <c r="U11" s="6">
        <f>+'Status Quo No Cap Needs'!U9</f>
        <v>2032</v>
      </c>
      <c r="V11" s="6">
        <f>+'Status Quo No Cap Needs'!V9</f>
        <v>2033</v>
      </c>
      <c r="W11" s="6">
        <f>+'Status Quo No Cap Needs'!W9</f>
        <v>2034</v>
      </c>
      <c r="X11" s="6">
        <f>+'Status Quo No Cap Needs'!X9</f>
        <v>2035</v>
      </c>
      <c r="Y11" s="6">
        <f>+'Status Quo No Cap Needs'!Y9</f>
        <v>2036</v>
      </c>
      <c r="Z11" s="6">
        <f>+'Status Quo No Cap Needs'!Z9</f>
        <v>2037</v>
      </c>
      <c r="AA11" s="6">
        <f>+'Status Quo No Cap Needs'!AA9</f>
        <v>2038</v>
      </c>
    </row>
    <row r="12" spans="1:27" x14ac:dyDescent="0.3">
      <c r="E12" s="4"/>
      <c r="F12" s="4"/>
      <c r="G12" s="4"/>
      <c r="H12" s="4"/>
      <c r="I12" s="4"/>
      <c r="J12" s="4"/>
      <c r="K12" s="4"/>
      <c r="L12" s="4"/>
      <c r="M12" s="4"/>
      <c r="N12" s="4"/>
      <c r="O12" s="4"/>
      <c r="P12" s="4"/>
      <c r="Q12" s="4"/>
      <c r="R12" s="4"/>
      <c r="S12" s="4"/>
      <c r="T12" s="4"/>
      <c r="U12" s="4"/>
      <c r="V12" s="4"/>
      <c r="W12" s="4"/>
      <c r="X12" s="4"/>
      <c r="Y12" s="4"/>
      <c r="Z12" s="4"/>
      <c r="AA12" s="4"/>
    </row>
    <row r="13" spans="1:27" x14ac:dyDescent="0.3">
      <c r="B13" s="3" t="s">
        <v>0</v>
      </c>
      <c r="C13" s="4">
        <f>+'Status Quo No Cap Needs'!C11</f>
        <v>0</v>
      </c>
      <c r="D13" s="4">
        <f>+'Status Quo No Cap Needs'!D11</f>
        <v>0</v>
      </c>
      <c r="E13" s="4">
        <f>+'Status Quo No Cap Needs'!E11</f>
        <v>0</v>
      </c>
      <c r="F13" s="13">
        <v>0</v>
      </c>
      <c r="G13" s="13">
        <v>0</v>
      </c>
      <c r="H13" s="4">
        <f>ROUND($G13*((1+$H$50)^(H$11-$G$11)),0)</f>
        <v>0</v>
      </c>
      <c r="I13" s="4">
        <f t="shared" ref="I13:AA13" si="0">ROUND($G13*((1+$H$50)^(I$11-$G$11)),0)</f>
        <v>0</v>
      </c>
      <c r="J13" s="4">
        <f t="shared" si="0"/>
        <v>0</v>
      </c>
      <c r="K13" s="4">
        <f t="shared" si="0"/>
        <v>0</v>
      </c>
      <c r="L13" s="4">
        <f t="shared" si="0"/>
        <v>0</v>
      </c>
      <c r="M13" s="4">
        <f t="shared" si="0"/>
        <v>0</v>
      </c>
      <c r="N13" s="4">
        <f t="shared" si="0"/>
        <v>0</v>
      </c>
      <c r="O13" s="4">
        <f t="shared" si="0"/>
        <v>0</v>
      </c>
      <c r="P13" s="4">
        <f t="shared" si="0"/>
        <v>0</v>
      </c>
      <c r="Q13" s="4">
        <f t="shared" si="0"/>
        <v>0</v>
      </c>
      <c r="R13" s="4">
        <f t="shared" si="0"/>
        <v>0</v>
      </c>
      <c r="S13" s="4">
        <f t="shared" si="0"/>
        <v>0</v>
      </c>
      <c r="T13" s="4">
        <f t="shared" si="0"/>
        <v>0</v>
      </c>
      <c r="U13" s="4">
        <f t="shared" si="0"/>
        <v>0</v>
      </c>
      <c r="V13" s="4">
        <f t="shared" si="0"/>
        <v>0</v>
      </c>
      <c r="W13" s="4">
        <f t="shared" si="0"/>
        <v>0</v>
      </c>
      <c r="X13" s="4">
        <f t="shared" si="0"/>
        <v>0</v>
      </c>
      <c r="Y13" s="4">
        <f t="shared" si="0"/>
        <v>0</v>
      </c>
      <c r="Z13" s="4">
        <f t="shared" si="0"/>
        <v>0</v>
      </c>
      <c r="AA13" s="4">
        <f t="shared" si="0"/>
        <v>0</v>
      </c>
    </row>
    <row r="14" spans="1:27" x14ac:dyDescent="0.3">
      <c r="B14" s="3" t="s">
        <v>1</v>
      </c>
      <c r="C14" s="4">
        <f>+'Status Quo No Cap Needs'!C12</f>
        <v>0</v>
      </c>
      <c r="D14" s="4">
        <f>+'Status Quo No Cap Needs'!D12</f>
        <v>0</v>
      </c>
      <c r="E14" s="4">
        <f>+'Status Quo No Cap Needs'!E12</f>
        <v>0</v>
      </c>
      <c r="F14" s="4">
        <f>-ROUND(F13*$F$51,0)</f>
        <v>0</v>
      </c>
      <c r="G14" s="4">
        <f t="shared" ref="G14:AA14" si="1">-ROUND(G13*$F$51,0)</f>
        <v>0</v>
      </c>
      <c r="H14" s="4">
        <f t="shared" si="1"/>
        <v>0</v>
      </c>
      <c r="I14" s="4">
        <f t="shared" si="1"/>
        <v>0</v>
      </c>
      <c r="J14" s="4">
        <f t="shared" si="1"/>
        <v>0</v>
      </c>
      <c r="K14" s="4">
        <f t="shared" si="1"/>
        <v>0</v>
      </c>
      <c r="L14" s="4">
        <f t="shared" si="1"/>
        <v>0</v>
      </c>
      <c r="M14" s="4">
        <f t="shared" si="1"/>
        <v>0</v>
      </c>
      <c r="N14" s="4">
        <f t="shared" si="1"/>
        <v>0</v>
      </c>
      <c r="O14" s="4">
        <f t="shared" si="1"/>
        <v>0</v>
      </c>
      <c r="P14" s="4">
        <f t="shared" si="1"/>
        <v>0</v>
      </c>
      <c r="Q14" s="4">
        <f t="shared" si="1"/>
        <v>0</v>
      </c>
      <c r="R14" s="4">
        <f t="shared" si="1"/>
        <v>0</v>
      </c>
      <c r="S14" s="4">
        <f t="shared" si="1"/>
        <v>0</v>
      </c>
      <c r="T14" s="4">
        <f t="shared" si="1"/>
        <v>0</v>
      </c>
      <c r="U14" s="4">
        <f t="shared" si="1"/>
        <v>0</v>
      </c>
      <c r="V14" s="4">
        <f t="shared" si="1"/>
        <v>0</v>
      </c>
      <c r="W14" s="4">
        <f t="shared" si="1"/>
        <v>0</v>
      </c>
      <c r="X14" s="4">
        <f t="shared" si="1"/>
        <v>0</v>
      </c>
      <c r="Y14" s="4">
        <f t="shared" si="1"/>
        <v>0</v>
      </c>
      <c r="Z14" s="4">
        <f t="shared" si="1"/>
        <v>0</v>
      </c>
      <c r="AA14" s="4">
        <f t="shared" si="1"/>
        <v>0</v>
      </c>
    </row>
    <row r="15" spans="1:27" x14ac:dyDescent="0.3">
      <c r="B15" s="3" t="s">
        <v>2</v>
      </c>
      <c r="C15" s="4">
        <f>+'Status Quo No Cap Needs'!C13</f>
        <v>0</v>
      </c>
      <c r="D15" s="4">
        <f>+'Status Quo No Cap Needs'!D13</f>
        <v>0</v>
      </c>
      <c r="E15" s="4">
        <f>+'Status Quo No Cap Needs'!E13</f>
        <v>0</v>
      </c>
      <c r="F15" s="4">
        <f>ROUND($E15*((1+$F$52)^(F$11-$E$11)),0)</f>
        <v>0</v>
      </c>
      <c r="G15" s="4">
        <f t="shared" ref="G15:AA15" si="2">ROUND($E15*((1+$F$52)^(G$11-$E$11)),0)</f>
        <v>0</v>
      </c>
      <c r="H15" s="4">
        <f t="shared" si="2"/>
        <v>0</v>
      </c>
      <c r="I15" s="4">
        <f t="shared" si="2"/>
        <v>0</v>
      </c>
      <c r="J15" s="4">
        <f t="shared" si="2"/>
        <v>0</v>
      </c>
      <c r="K15" s="4">
        <f t="shared" si="2"/>
        <v>0</v>
      </c>
      <c r="L15" s="4">
        <f t="shared" si="2"/>
        <v>0</v>
      </c>
      <c r="M15" s="4">
        <f t="shared" si="2"/>
        <v>0</v>
      </c>
      <c r="N15" s="4">
        <f t="shared" si="2"/>
        <v>0</v>
      </c>
      <c r="O15" s="4">
        <f t="shared" si="2"/>
        <v>0</v>
      </c>
      <c r="P15" s="4">
        <f t="shared" si="2"/>
        <v>0</v>
      </c>
      <c r="Q15" s="4">
        <f t="shared" si="2"/>
        <v>0</v>
      </c>
      <c r="R15" s="4">
        <f t="shared" si="2"/>
        <v>0</v>
      </c>
      <c r="S15" s="4">
        <f t="shared" si="2"/>
        <v>0</v>
      </c>
      <c r="T15" s="4">
        <f t="shared" si="2"/>
        <v>0</v>
      </c>
      <c r="U15" s="4">
        <f t="shared" si="2"/>
        <v>0</v>
      </c>
      <c r="V15" s="4">
        <f t="shared" si="2"/>
        <v>0</v>
      </c>
      <c r="W15" s="4">
        <f t="shared" si="2"/>
        <v>0</v>
      </c>
      <c r="X15" s="4">
        <f t="shared" si="2"/>
        <v>0</v>
      </c>
      <c r="Y15" s="4">
        <f t="shared" si="2"/>
        <v>0</v>
      </c>
      <c r="Z15" s="4">
        <f t="shared" si="2"/>
        <v>0</v>
      </c>
      <c r="AA15" s="4">
        <f t="shared" si="2"/>
        <v>0</v>
      </c>
    </row>
    <row r="16" spans="1:27" x14ac:dyDescent="0.3">
      <c r="E16" s="4"/>
      <c r="F16" s="4"/>
      <c r="G16" s="4"/>
      <c r="H16" s="4"/>
      <c r="I16" s="4"/>
      <c r="J16" s="4"/>
      <c r="K16" s="4"/>
      <c r="L16" s="4"/>
      <c r="M16" s="4"/>
      <c r="N16" s="4"/>
      <c r="O16" s="4"/>
      <c r="P16" s="4"/>
      <c r="Q16" s="4"/>
      <c r="R16" s="4"/>
      <c r="S16" s="4"/>
      <c r="T16" s="4"/>
      <c r="U16" s="4"/>
      <c r="V16" s="4"/>
      <c r="W16" s="4"/>
      <c r="X16" s="4"/>
      <c r="Y16" s="4"/>
      <c r="Z16" s="4"/>
      <c r="AA16" s="4"/>
    </row>
    <row r="17" spans="2:27" x14ac:dyDescent="0.3">
      <c r="B17" s="7" t="s">
        <v>3</v>
      </c>
      <c r="C17" s="5">
        <f>SUM(C12:C16)</f>
        <v>0</v>
      </c>
      <c r="D17" s="5">
        <f>SUM(D12:D16)</f>
        <v>0</v>
      </c>
      <c r="E17" s="5">
        <f t="shared" ref="E17:O17" si="3">SUM(E12:E16)</f>
        <v>0</v>
      </c>
      <c r="F17" s="5">
        <f t="shared" si="3"/>
        <v>0</v>
      </c>
      <c r="G17" s="5">
        <f t="shared" si="3"/>
        <v>0</v>
      </c>
      <c r="H17" s="5">
        <f t="shared" si="3"/>
        <v>0</v>
      </c>
      <c r="I17" s="5">
        <f t="shared" si="3"/>
        <v>0</v>
      </c>
      <c r="J17" s="5">
        <f t="shared" si="3"/>
        <v>0</v>
      </c>
      <c r="K17" s="5">
        <f t="shared" si="3"/>
        <v>0</v>
      </c>
      <c r="L17" s="5">
        <f t="shared" si="3"/>
        <v>0</v>
      </c>
      <c r="M17" s="5">
        <f t="shared" si="3"/>
        <v>0</v>
      </c>
      <c r="N17" s="5">
        <f t="shared" si="3"/>
        <v>0</v>
      </c>
      <c r="O17" s="5">
        <f t="shared" si="3"/>
        <v>0</v>
      </c>
      <c r="P17" s="5">
        <f t="shared" ref="P17" si="4">SUM(P12:P16)</f>
        <v>0</v>
      </c>
      <c r="Q17" s="5">
        <f t="shared" ref="Q17" si="5">SUM(Q12:Q16)</f>
        <v>0</v>
      </c>
      <c r="R17" s="5">
        <f t="shared" ref="R17" si="6">SUM(R12:R16)</f>
        <v>0</v>
      </c>
      <c r="S17" s="5">
        <f t="shared" ref="S17" si="7">SUM(S12:S16)</f>
        <v>0</v>
      </c>
      <c r="T17" s="5">
        <f t="shared" ref="T17" si="8">SUM(T12:T16)</f>
        <v>0</v>
      </c>
      <c r="U17" s="5">
        <f t="shared" ref="U17" si="9">SUM(U12:U16)</f>
        <v>0</v>
      </c>
      <c r="V17" s="5">
        <f t="shared" ref="V17" si="10">SUM(V12:V16)</f>
        <v>0</v>
      </c>
      <c r="W17" s="5">
        <f t="shared" ref="W17" si="11">SUM(W12:W16)</f>
        <v>0</v>
      </c>
      <c r="X17" s="5">
        <f t="shared" ref="X17" si="12">SUM(X12:X16)</f>
        <v>0</v>
      </c>
      <c r="Y17" s="5">
        <f t="shared" ref="Y17" si="13">SUM(Y12:Y16)</f>
        <v>0</v>
      </c>
      <c r="Z17" s="5">
        <f t="shared" ref="Z17" si="14">SUM(Z12:Z16)</f>
        <v>0</v>
      </c>
      <c r="AA17" s="5">
        <f t="shared" ref="AA17" si="15">SUM(AA12:AA16)</f>
        <v>0</v>
      </c>
    </row>
    <row r="18" spans="2:27" x14ac:dyDescent="0.3">
      <c r="E18" s="4"/>
      <c r="F18" s="4"/>
      <c r="G18" s="4"/>
      <c r="H18" s="4"/>
      <c r="I18" s="4"/>
      <c r="J18" s="4"/>
      <c r="K18" s="4"/>
      <c r="L18" s="4"/>
      <c r="M18" s="4"/>
      <c r="N18" s="4"/>
      <c r="O18" s="4"/>
      <c r="P18" s="4"/>
      <c r="Q18" s="4"/>
      <c r="R18" s="4"/>
      <c r="S18" s="4"/>
      <c r="T18" s="4"/>
      <c r="U18" s="4"/>
      <c r="V18" s="4"/>
      <c r="W18" s="4"/>
      <c r="X18" s="4"/>
      <c r="Y18" s="4"/>
      <c r="Z18" s="4"/>
      <c r="AA18" s="4"/>
    </row>
    <row r="19" spans="2:27" x14ac:dyDescent="0.3">
      <c r="B19" s="3" t="s">
        <v>4</v>
      </c>
      <c r="C19" s="4">
        <f>+'Status Quo No Cap Needs'!C17</f>
        <v>0</v>
      </c>
      <c r="D19" s="4">
        <f>+'Status Quo No Cap Needs'!D17</f>
        <v>0</v>
      </c>
      <c r="E19" s="4">
        <f>+'Status Quo No Cap Needs'!E17</f>
        <v>0</v>
      </c>
      <c r="F19" s="4">
        <f>ROUND($E19*((1+$F$53)^(F$11-$E$11)),0)</f>
        <v>0</v>
      </c>
      <c r="G19" s="4">
        <f t="shared" ref="G19:V22" si="16">ROUND($E19*((1+$F$53)^(G$11-$E$11)),0)</f>
        <v>0</v>
      </c>
      <c r="H19" s="4">
        <f t="shared" si="16"/>
        <v>0</v>
      </c>
      <c r="I19" s="4">
        <f t="shared" si="16"/>
        <v>0</v>
      </c>
      <c r="J19" s="4">
        <f t="shared" si="16"/>
        <v>0</v>
      </c>
      <c r="K19" s="4">
        <f t="shared" si="16"/>
        <v>0</v>
      </c>
      <c r="L19" s="4">
        <f t="shared" si="16"/>
        <v>0</v>
      </c>
      <c r="M19" s="4">
        <f t="shared" si="16"/>
        <v>0</v>
      </c>
      <c r="N19" s="4">
        <f t="shared" si="16"/>
        <v>0</v>
      </c>
      <c r="O19" s="4">
        <f t="shared" si="16"/>
        <v>0</v>
      </c>
      <c r="P19" s="4">
        <f t="shared" si="16"/>
        <v>0</v>
      </c>
      <c r="Q19" s="4">
        <f t="shared" si="16"/>
        <v>0</v>
      </c>
      <c r="R19" s="4">
        <f t="shared" si="16"/>
        <v>0</v>
      </c>
      <c r="S19" s="4">
        <f t="shared" si="16"/>
        <v>0</v>
      </c>
      <c r="T19" s="4">
        <f t="shared" si="16"/>
        <v>0</v>
      </c>
      <c r="U19" s="4">
        <f t="shared" si="16"/>
        <v>0</v>
      </c>
      <c r="V19" s="4">
        <f t="shared" si="16"/>
        <v>0</v>
      </c>
      <c r="W19" s="4">
        <f t="shared" ref="W19:AA22" si="17">ROUND($E19*((1+$F$53)^(W$11-$E$11)),0)</f>
        <v>0</v>
      </c>
      <c r="X19" s="4">
        <f t="shared" si="17"/>
        <v>0</v>
      </c>
      <c r="Y19" s="4">
        <f t="shared" si="17"/>
        <v>0</v>
      </c>
      <c r="Z19" s="4">
        <f t="shared" si="17"/>
        <v>0</v>
      </c>
      <c r="AA19" s="4">
        <f t="shared" si="17"/>
        <v>0</v>
      </c>
    </row>
    <row r="20" spans="2:27" x14ac:dyDescent="0.3">
      <c r="B20" s="3" t="s">
        <v>5</v>
      </c>
      <c r="C20" s="4">
        <f>+'Status Quo No Cap Needs'!C18</f>
        <v>0</v>
      </c>
      <c r="D20" s="4">
        <f>+'Status Quo No Cap Needs'!D18</f>
        <v>0</v>
      </c>
      <c r="E20" s="4">
        <f>+'Status Quo No Cap Needs'!E18</f>
        <v>0</v>
      </c>
      <c r="F20" s="4">
        <f t="shared" ref="F20:F22" si="18">ROUND($E20*((1+$F$53)^(F$11-$E$11)),0)</f>
        <v>0</v>
      </c>
      <c r="G20" s="4">
        <f t="shared" si="16"/>
        <v>0</v>
      </c>
      <c r="H20" s="4">
        <f t="shared" si="16"/>
        <v>0</v>
      </c>
      <c r="I20" s="4">
        <f t="shared" si="16"/>
        <v>0</v>
      </c>
      <c r="J20" s="4">
        <f t="shared" si="16"/>
        <v>0</v>
      </c>
      <c r="K20" s="4">
        <f t="shared" si="16"/>
        <v>0</v>
      </c>
      <c r="L20" s="4">
        <f t="shared" si="16"/>
        <v>0</v>
      </c>
      <c r="M20" s="4">
        <f t="shared" si="16"/>
        <v>0</v>
      </c>
      <c r="N20" s="4">
        <f t="shared" si="16"/>
        <v>0</v>
      </c>
      <c r="O20" s="4">
        <f t="shared" si="16"/>
        <v>0</v>
      </c>
      <c r="P20" s="4">
        <f t="shared" si="16"/>
        <v>0</v>
      </c>
      <c r="Q20" s="4">
        <f t="shared" si="16"/>
        <v>0</v>
      </c>
      <c r="R20" s="4">
        <f t="shared" si="16"/>
        <v>0</v>
      </c>
      <c r="S20" s="4">
        <f t="shared" si="16"/>
        <v>0</v>
      </c>
      <c r="T20" s="4">
        <f t="shared" si="16"/>
        <v>0</v>
      </c>
      <c r="U20" s="4">
        <f t="shared" si="16"/>
        <v>0</v>
      </c>
      <c r="V20" s="4">
        <f t="shared" si="16"/>
        <v>0</v>
      </c>
      <c r="W20" s="4">
        <f t="shared" si="17"/>
        <v>0</v>
      </c>
      <c r="X20" s="4">
        <f t="shared" si="17"/>
        <v>0</v>
      </c>
      <c r="Y20" s="4">
        <f t="shared" si="17"/>
        <v>0</v>
      </c>
      <c r="Z20" s="4">
        <f t="shared" si="17"/>
        <v>0</v>
      </c>
      <c r="AA20" s="4">
        <f t="shared" si="17"/>
        <v>0</v>
      </c>
    </row>
    <row r="21" spans="2:27" x14ac:dyDescent="0.3">
      <c r="B21" s="3" t="s">
        <v>14</v>
      </c>
      <c r="C21" s="4">
        <f>+'Status Quo No Cap Needs'!C19</f>
        <v>0</v>
      </c>
      <c r="D21" s="4">
        <f>+'Status Quo No Cap Needs'!D19</f>
        <v>0</v>
      </c>
      <c r="E21" s="4">
        <f>+'Status Quo No Cap Needs'!E19</f>
        <v>0</v>
      </c>
      <c r="F21" s="4">
        <f t="shared" si="18"/>
        <v>0</v>
      </c>
      <c r="G21" s="4">
        <f t="shared" si="16"/>
        <v>0</v>
      </c>
      <c r="H21" s="4">
        <f t="shared" si="16"/>
        <v>0</v>
      </c>
      <c r="I21" s="4">
        <f t="shared" si="16"/>
        <v>0</v>
      </c>
      <c r="J21" s="4">
        <f t="shared" si="16"/>
        <v>0</v>
      </c>
      <c r="K21" s="4">
        <f t="shared" si="16"/>
        <v>0</v>
      </c>
      <c r="L21" s="4">
        <f t="shared" si="16"/>
        <v>0</v>
      </c>
      <c r="M21" s="4">
        <f t="shared" si="16"/>
        <v>0</v>
      </c>
      <c r="N21" s="4">
        <f t="shared" si="16"/>
        <v>0</v>
      </c>
      <c r="O21" s="4">
        <f t="shared" si="16"/>
        <v>0</v>
      </c>
      <c r="P21" s="4">
        <f t="shared" si="16"/>
        <v>0</v>
      </c>
      <c r="Q21" s="4">
        <f t="shared" si="16"/>
        <v>0</v>
      </c>
      <c r="R21" s="4">
        <f t="shared" si="16"/>
        <v>0</v>
      </c>
      <c r="S21" s="4">
        <f t="shared" si="16"/>
        <v>0</v>
      </c>
      <c r="T21" s="4">
        <f t="shared" si="16"/>
        <v>0</v>
      </c>
      <c r="U21" s="4">
        <f t="shared" si="16"/>
        <v>0</v>
      </c>
      <c r="V21" s="4">
        <f t="shared" si="16"/>
        <v>0</v>
      </c>
      <c r="W21" s="4">
        <f t="shared" si="17"/>
        <v>0</v>
      </c>
      <c r="X21" s="4">
        <f t="shared" si="17"/>
        <v>0</v>
      </c>
      <c r="Y21" s="4">
        <f t="shared" si="17"/>
        <v>0</v>
      </c>
      <c r="Z21" s="4">
        <f t="shared" si="17"/>
        <v>0</v>
      </c>
      <c r="AA21" s="4">
        <f t="shared" si="17"/>
        <v>0</v>
      </c>
    </row>
    <row r="22" spans="2:27" x14ac:dyDescent="0.3">
      <c r="B22" s="3" t="s">
        <v>15</v>
      </c>
      <c r="C22" s="4">
        <f>+'Status Quo No Cap Needs'!C20</f>
        <v>0</v>
      </c>
      <c r="D22" s="4">
        <f>+'Status Quo No Cap Needs'!D20</f>
        <v>0</v>
      </c>
      <c r="E22" s="4">
        <f>+'Status Quo No Cap Needs'!E20</f>
        <v>0</v>
      </c>
      <c r="F22" s="4">
        <f t="shared" si="18"/>
        <v>0</v>
      </c>
      <c r="G22" s="4">
        <f t="shared" si="16"/>
        <v>0</v>
      </c>
      <c r="H22" s="4">
        <f t="shared" si="16"/>
        <v>0</v>
      </c>
      <c r="I22" s="4">
        <f t="shared" si="16"/>
        <v>0</v>
      </c>
      <c r="J22" s="4">
        <f t="shared" si="16"/>
        <v>0</v>
      </c>
      <c r="K22" s="4">
        <f t="shared" si="16"/>
        <v>0</v>
      </c>
      <c r="L22" s="4">
        <f t="shared" si="16"/>
        <v>0</v>
      </c>
      <c r="M22" s="4">
        <f t="shared" si="16"/>
        <v>0</v>
      </c>
      <c r="N22" s="4">
        <f t="shared" si="16"/>
        <v>0</v>
      </c>
      <c r="O22" s="4">
        <f t="shared" si="16"/>
        <v>0</v>
      </c>
      <c r="P22" s="4">
        <f t="shared" si="16"/>
        <v>0</v>
      </c>
      <c r="Q22" s="4">
        <f t="shared" si="16"/>
        <v>0</v>
      </c>
      <c r="R22" s="4">
        <f t="shared" si="16"/>
        <v>0</v>
      </c>
      <c r="S22" s="4">
        <f t="shared" si="16"/>
        <v>0</v>
      </c>
      <c r="T22" s="4">
        <f t="shared" si="16"/>
        <v>0</v>
      </c>
      <c r="U22" s="4">
        <f t="shared" si="16"/>
        <v>0</v>
      </c>
      <c r="V22" s="4">
        <f t="shared" si="16"/>
        <v>0</v>
      </c>
      <c r="W22" s="4">
        <f t="shared" si="17"/>
        <v>0</v>
      </c>
      <c r="X22" s="4">
        <f t="shared" si="17"/>
        <v>0</v>
      </c>
      <c r="Y22" s="4">
        <f t="shared" si="17"/>
        <v>0</v>
      </c>
      <c r="Z22" s="4">
        <f t="shared" si="17"/>
        <v>0</v>
      </c>
      <c r="AA22" s="4">
        <f t="shared" si="17"/>
        <v>0</v>
      </c>
    </row>
    <row r="23" spans="2:27" x14ac:dyDescent="0.3">
      <c r="E23" s="4"/>
      <c r="F23" s="4"/>
      <c r="G23" s="4"/>
      <c r="H23" s="4"/>
      <c r="I23" s="4"/>
      <c r="J23" s="4"/>
      <c r="K23" s="4"/>
      <c r="L23" s="4"/>
      <c r="M23" s="4"/>
      <c r="N23" s="4"/>
      <c r="O23" s="4"/>
      <c r="P23" s="4"/>
      <c r="Q23" s="4"/>
      <c r="R23" s="4"/>
      <c r="S23" s="4"/>
      <c r="T23" s="4"/>
      <c r="U23" s="4"/>
      <c r="V23" s="4"/>
      <c r="W23" s="4"/>
      <c r="X23" s="4"/>
      <c r="Y23" s="4"/>
      <c r="Z23" s="4"/>
      <c r="AA23" s="4"/>
    </row>
    <row r="24" spans="2:27" x14ac:dyDescent="0.3">
      <c r="B24" s="7" t="s">
        <v>6</v>
      </c>
      <c r="C24" s="5">
        <f>SUM(C18:C23)</f>
        <v>0</v>
      </c>
      <c r="D24" s="5">
        <f>SUM(D18:D23)</f>
        <v>0</v>
      </c>
      <c r="E24" s="5">
        <f t="shared" ref="E24:O24" si="19">SUM(E18:E23)</f>
        <v>0</v>
      </c>
      <c r="F24" s="5">
        <f t="shared" si="19"/>
        <v>0</v>
      </c>
      <c r="G24" s="5">
        <f t="shared" si="19"/>
        <v>0</v>
      </c>
      <c r="H24" s="5">
        <f t="shared" si="19"/>
        <v>0</v>
      </c>
      <c r="I24" s="5">
        <f t="shared" si="19"/>
        <v>0</v>
      </c>
      <c r="J24" s="5">
        <f t="shared" si="19"/>
        <v>0</v>
      </c>
      <c r="K24" s="5">
        <f t="shared" si="19"/>
        <v>0</v>
      </c>
      <c r="L24" s="5">
        <f t="shared" si="19"/>
        <v>0</v>
      </c>
      <c r="M24" s="5">
        <f t="shared" si="19"/>
        <v>0</v>
      </c>
      <c r="N24" s="5">
        <f t="shared" si="19"/>
        <v>0</v>
      </c>
      <c r="O24" s="5">
        <f t="shared" si="19"/>
        <v>0</v>
      </c>
      <c r="P24" s="5">
        <f t="shared" ref="P24" si="20">SUM(P18:P23)</f>
        <v>0</v>
      </c>
      <c r="Q24" s="5">
        <f t="shared" ref="Q24" si="21">SUM(Q18:Q23)</f>
        <v>0</v>
      </c>
      <c r="R24" s="5">
        <f t="shared" ref="R24" si="22">SUM(R18:R23)</f>
        <v>0</v>
      </c>
      <c r="S24" s="5">
        <f t="shared" ref="S24" si="23">SUM(S18:S23)</f>
        <v>0</v>
      </c>
      <c r="T24" s="5">
        <f t="shared" ref="T24" si="24">SUM(T18:T23)</f>
        <v>0</v>
      </c>
      <c r="U24" s="5">
        <f t="shared" ref="U24" si="25">SUM(U18:U23)</f>
        <v>0</v>
      </c>
      <c r="V24" s="5">
        <f t="shared" ref="V24" si="26">SUM(V18:V23)</f>
        <v>0</v>
      </c>
      <c r="W24" s="5">
        <f t="shared" ref="W24" si="27">SUM(W18:W23)</f>
        <v>0</v>
      </c>
      <c r="X24" s="5">
        <f t="shared" ref="X24" si="28">SUM(X18:X23)</f>
        <v>0</v>
      </c>
      <c r="Y24" s="5">
        <f t="shared" ref="Y24" si="29">SUM(Y18:Y23)</f>
        <v>0</v>
      </c>
      <c r="Z24" s="5">
        <f t="shared" ref="Z24" si="30">SUM(Z18:Z23)</f>
        <v>0</v>
      </c>
      <c r="AA24" s="5">
        <f t="shared" ref="AA24" si="31">SUM(AA18:AA23)</f>
        <v>0</v>
      </c>
    </row>
    <row r="25" spans="2:27" x14ac:dyDescent="0.3">
      <c r="E25" s="4"/>
      <c r="F25" s="4"/>
      <c r="G25" s="4"/>
      <c r="H25" s="4"/>
      <c r="I25" s="4"/>
      <c r="J25" s="4"/>
      <c r="K25" s="4"/>
      <c r="L25" s="4"/>
      <c r="M25" s="4"/>
      <c r="N25" s="4"/>
      <c r="O25" s="4"/>
      <c r="P25" s="4"/>
      <c r="Q25" s="4"/>
      <c r="R25" s="4"/>
      <c r="S25" s="4"/>
      <c r="T25" s="4"/>
      <c r="U25" s="4"/>
      <c r="V25" s="4"/>
      <c r="W25" s="4"/>
      <c r="X25" s="4"/>
      <c r="Y25" s="4"/>
      <c r="Z25" s="4"/>
      <c r="AA25" s="4"/>
    </row>
    <row r="26" spans="2:27" x14ac:dyDescent="0.3">
      <c r="B26" s="3" t="s">
        <v>7</v>
      </c>
      <c r="C26" s="4">
        <f>+'Status Quo No Cap Needs'!C24</f>
        <v>0</v>
      </c>
      <c r="D26" s="4">
        <f>+'Status Quo No Cap Needs'!D24</f>
        <v>0</v>
      </c>
      <c r="E26" s="4">
        <f>+'Status Quo No Cap Needs'!E24</f>
        <v>0</v>
      </c>
      <c r="F26" s="13">
        <v>0</v>
      </c>
      <c r="G26" s="4">
        <f>ROUND($F26*((1+$G$54)^(G$11-$F$11)),0)</f>
        <v>0</v>
      </c>
      <c r="H26" s="4">
        <f t="shared" ref="H26:AA26" si="32">ROUND($F26*((1+$G$54)^(H$11-$F$11)),0)</f>
        <v>0</v>
      </c>
      <c r="I26" s="4">
        <f t="shared" si="32"/>
        <v>0</v>
      </c>
      <c r="J26" s="4">
        <f t="shared" si="32"/>
        <v>0</v>
      </c>
      <c r="K26" s="4">
        <f t="shared" si="32"/>
        <v>0</v>
      </c>
      <c r="L26" s="4">
        <f t="shared" si="32"/>
        <v>0</v>
      </c>
      <c r="M26" s="4">
        <f t="shared" si="32"/>
        <v>0</v>
      </c>
      <c r="N26" s="4">
        <f t="shared" si="32"/>
        <v>0</v>
      </c>
      <c r="O26" s="4">
        <f t="shared" si="32"/>
        <v>0</v>
      </c>
      <c r="P26" s="4">
        <f t="shared" si="32"/>
        <v>0</v>
      </c>
      <c r="Q26" s="4">
        <f t="shared" si="32"/>
        <v>0</v>
      </c>
      <c r="R26" s="4">
        <f t="shared" si="32"/>
        <v>0</v>
      </c>
      <c r="S26" s="4">
        <f t="shared" si="32"/>
        <v>0</v>
      </c>
      <c r="T26" s="4">
        <f t="shared" si="32"/>
        <v>0</v>
      </c>
      <c r="U26" s="4">
        <f t="shared" si="32"/>
        <v>0</v>
      </c>
      <c r="V26" s="4">
        <f t="shared" si="32"/>
        <v>0</v>
      </c>
      <c r="W26" s="4">
        <f t="shared" si="32"/>
        <v>0</v>
      </c>
      <c r="X26" s="4">
        <f t="shared" si="32"/>
        <v>0</v>
      </c>
      <c r="Y26" s="4">
        <f t="shared" si="32"/>
        <v>0</v>
      </c>
      <c r="Z26" s="4">
        <f t="shared" si="32"/>
        <v>0</v>
      </c>
      <c r="AA26" s="4">
        <f t="shared" si="32"/>
        <v>0</v>
      </c>
    </row>
    <row r="27" spans="2:27" x14ac:dyDescent="0.3">
      <c r="B27" s="3" t="s">
        <v>16</v>
      </c>
      <c r="E27" s="13">
        <v>0</v>
      </c>
      <c r="F27" s="4">
        <f>+-'Cap Needs'!C13</f>
        <v>0</v>
      </c>
      <c r="G27" s="4">
        <f>+-'Cap Needs'!D13</f>
        <v>0</v>
      </c>
      <c r="H27" s="4">
        <f>+-'Cap Needs'!E13</f>
        <v>0</v>
      </c>
      <c r="I27" s="4">
        <f>+-'Cap Needs'!F13</f>
        <v>0</v>
      </c>
      <c r="J27" s="4">
        <f>+-'Cap Needs'!G13</f>
        <v>0</v>
      </c>
      <c r="K27" s="4">
        <f>+-'Cap Needs'!H13</f>
        <v>0</v>
      </c>
      <c r="L27" s="4">
        <f>+-'Cap Needs'!I13</f>
        <v>0</v>
      </c>
      <c r="M27" s="4">
        <f>+-'Cap Needs'!J13</f>
        <v>0</v>
      </c>
      <c r="N27" s="4">
        <f>+-'Cap Needs'!K13</f>
        <v>0</v>
      </c>
      <c r="O27" s="4">
        <f>+-'Cap Needs'!L13</f>
        <v>0</v>
      </c>
      <c r="P27" s="4">
        <f>+-'Cap Needs'!M13</f>
        <v>0</v>
      </c>
      <c r="Q27" s="4">
        <f>+-'Cap Needs'!N13</f>
        <v>0</v>
      </c>
      <c r="R27" s="4">
        <f>+-'Cap Needs'!O13</f>
        <v>0</v>
      </c>
      <c r="S27" s="4">
        <f>+-'Cap Needs'!P13</f>
        <v>0</v>
      </c>
      <c r="T27" s="4">
        <f>+-'Cap Needs'!Q13</f>
        <v>0</v>
      </c>
      <c r="U27" s="4">
        <f>+-'Cap Needs'!R13</f>
        <v>0</v>
      </c>
      <c r="V27" s="4">
        <f>+-'Cap Needs'!S13</f>
        <v>0</v>
      </c>
      <c r="W27" s="4">
        <f>+-'Cap Needs'!T13</f>
        <v>0</v>
      </c>
      <c r="X27" s="4">
        <f>+-'Cap Needs'!U13</f>
        <v>0</v>
      </c>
      <c r="Y27" s="4">
        <f>+-'Cap Needs'!V13</f>
        <v>0</v>
      </c>
      <c r="Z27" s="4">
        <f>+-'Cap Needs'!W13</f>
        <v>0</v>
      </c>
      <c r="AA27" s="4">
        <f>+-'Cap Needs'!X13</f>
        <v>0</v>
      </c>
    </row>
    <row r="28" spans="2:27" x14ac:dyDescent="0.3">
      <c r="B28" s="3" t="s">
        <v>17</v>
      </c>
      <c r="E28" s="4">
        <f>+-E46</f>
        <v>0</v>
      </c>
      <c r="F28" s="4">
        <f t="shared" ref="F28:AA28" si="33">+-F46</f>
        <v>0</v>
      </c>
      <c r="G28" s="4">
        <f t="shared" si="33"/>
        <v>0</v>
      </c>
      <c r="H28" s="4">
        <f t="shared" si="33"/>
        <v>0</v>
      </c>
      <c r="I28" s="4">
        <f t="shared" si="33"/>
        <v>0</v>
      </c>
      <c r="J28" s="4">
        <f t="shared" si="33"/>
        <v>0</v>
      </c>
      <c r="K28" s="4">
        <f t="shared" si="33"/>
        <v>0</v>
      </c>
      <c r="L28" s="4">
        <f t="shared" si="33"/>
        <v>0</v>
      </c>
      <c r="M28" s="4">
        <f t="shared" si="33"/>
        <v>0</v>
      </c>
      <c r="N28" s="4">
        <f t="shared" si="33"/>
        <v>0</v>
      </c>
      <c r="O28" s="4">
        <f t="shared" si="33"/>
        <v>0</v>
      </c>
      <c r="P28" s="4">
        <f t="shared" si="33"/>
        <v>0</v>
      </c>
      <c r="Q28" s="4">
        <f t="shared" si="33"/>
        <v>0</v>
      </c>
      <c r="R28" s="4">
        <f t="shared" si="33"/>
        <v>0</v>
      </c>
      <c r="S28" s="4">
        <f t="shared" si="33"/>
        <v>0</v>
      </c>
      <c r="T28" s="4">
        <f t="shared" si="33"/>
        <v>0</v>
      </c>
      <c r="U28" s="4">
        <f t="shared" si="33"/>
        <v>0</v>
      </c>
      <c r="V28" s="4">
        <f t="shared" si="33"/>
        <v>0</v>
      </c>
      <c r="W28" s="4">
        <f t="shared" si="33"/>
        <v>0</v>
      </c>
      <c r="X28" s="4">
        <f t="shared" si="33"/>
        <v>0</v>
      </c>
      <c r="Y28" s="4">
        <f t="shared" si="33"/>
        <v>0</v>
      </c>
      <c r="Z28" s="4">
        <f t="shared" si="33"/>
        <v>0</v>
      </c>
      <c r="AA28" s="4">
        <f t="shared" si="33"/>
        <v>0</v>
      </c>
    </row>
    <row r="29" spans="2:27" x14ac:dyDescent="0.3">
      <c r="E29" s="4"/>
      <c r="F29" s="4"/>
      <c r="G29" s="4"/>
      <c r="H29" s="4"/>
      <c r="I29" s="4"/>
      <c r="J29" s="4"/>
      <c r="K29" s="4"/>
      <c r="L29" s="4"/>
      <c r="M29" s="4"/>
      <c r="N29" s="4"/>
      <c r="O29" s="4"/>
      <c r="P29" s="4"/>
      <c r="Q29" s="4"/>
      <c r="R29" s="4"/>
      <c r="S29" s="4"/>
      <c r="T29" s="4"/>
      <c r="U29" s="4"/>
      <c r="V29" s="4"/>
      <c r="W29" s="4"/>
      <c r="X29" s="4"/>
      <c r="Y29" s="4"/>
      <c r="Z29" s="4"/>
      <c r="AA29" s="4"/>
    </row>
    <row r="30" spans="2:27" x14ac:dyDescent="0.3">
      <c r="B30" s="7" t="s">
        <v>8</v>
      </c>
      <c r="C30" s="5">
        <f>+C17+SUM(C24:C29)</f>
        <v>0</v>
      </c>
      <c r="D30" s="5">
        <f>+D17+SUM(D24:D29)</f>
        <v>0</v>
      </c>
      <c r="E30" s="5">
        <f t="shared" ref="E30:O30" si="34">+E17+SUM(E24:E29)</f>
        <v>0</v>
      </c>
      <c r="F30" s="5">
        <f t="shared" si="34"/>
        <v>0</v>
      </c>
      <c r="G30" s="5">
        <f t="shared" si="34"/>
        <v>0</v>
      </c>
      <c r="H30" s="5">
        <f t="shared" si="34"/>
        <v>0</v>
      </c>
      <c r="I30" s="5">
        <f t="shared" si="34"/>
        <v>0</v>
      </c>
      <c r="J30" s="5">
        <f t="shared" si="34"/>
        <v>0</v>
      </c>
      <c r="K30" s="5">
        <f t="shared" si="34"/>
        <v>0</v>
      </c>
      <c r="L30" s="5">
        <f t="shared" si="34"/>
        <v>0</v>
      </c>
      <c r="M30" s="5">
        <f t="shared" si="34"/>
        <v>0</v>
      </c>
      <c r="N30" s="5">
        <f t="shared" si="34"/>
        <v>0</v>
      </c>
      <c r="O30" s="5">
        <f t="shared" si="34"/>
        <v>0</v>
      </c>
      <c r="P30" s="5">
        <f t="shared" ref="P30" si="35">+P17+SUM(P24:P29)</f>
        <v>0</v>
      </c>
      <c r="Q30" s="5">
        <f t="shared" ref="Q30" si="36">+Q17+SUM(Q24:Q29)</f>
        <v>0</v>
      </c>
      <c r="R30" s="5">
        <f t="shared" ref="R30" si="37">+R17+SUM(R24:R29)</f>
        <v>0</v>
      </c>
      <c r="S30" s="5">
        <f t="shared" ref="S30" si="38">+S17+SUM(S24:S29)</f>
        <v>0</v>
      </c>
      <c r="T30" s="5">
        <f t="shared" ref="T30" si="39">+T17+SUM(T24:T29)</f>
        <v>0</v>
      </c>
      <c r="U30" s="5">
        <f t="shared" ref="U30" si="40">+U17+SUM(U24:U29)</f>
        <v>0</v>
      </c>
      <c r="V30" s="5">
        <f t="shared" ref="V30" si="41">+V17+SUM(V24:V29)</f>
        <v>0</v>
      </c>
      <c r="W30" s="5">
        <f t="shared" ref="W30" si="42">+W17+SUM(W24:W29)</f>
        <v>0</v>
      </c>
      <c r="X30" s="5">
        <f t="shared" ref="X30" si="43">+X17+SUM(X24:X29)</f>
        <v>0</v>
      </c>
      <c r="Y30" s="5">
        <f t="shared" ref="Y30" si="44">+Y17+SUM(Y24:Y29)</f>
        <v>0</v>
      </c>
      <c r="Z30" s="5">
        <f t="shared" ref="Z30" si="45">+Z17+SUM(Z24:Z29)</f>
        <v>0</v>
      </c>
      <c r="AA30" s="5">
        <f t="shared" ref="AA30" si="46">+AA17+SUM(AA24:AA29)</f>
        <v>0</v>
      </c>
    </row>
    <row r="31" spans="2:27" x14ac:dyDescent="0.3">
      <c r="E31" s="4"/>
      <c r="F31" s="4"/>
      <c r="G31" s="4"/>
      <c r="H31" s="4"/>
      <c r="I31" s="4"/>
      <c r="J31" s="4"/>
      <c r="K31" s="4"/>
      <c r="L31" s="4"/>
      <c r="M31" s="4"/>
      <c r="N31" s="4"/>
      <c r="O31" s="4"/>
      <c r="P31" s="4"/>
      <c r="Q31" s="4"/>
      <c r="R31" s="4"/>
      <c r="S31" s="4"/>
      <c r="T31" s="4"/>
      <c r="U31" s="4"/>
      <c r="V31" s="4"/>
      <c r="W31" s="4"/>
      <c r="X31" s="4"/>
      <c r="Y31" s="4"/>
      <c r="Z31" s="4"/>
      <c r="AA31" s="4"/>
    </row>
    <row r="32" spans="2:27" x14ac:dyDescent="0.3">
      <c r="B32" s="3" t="s">
        <v>13</v>
      </c>
      <c r="C32" s="4">
        <f>+'Status Quo No Cap Needs'!C28</f>
        <v>0</v>
      </c>
      <c r="D32" s="4">
        <f>+'Status Quo No Cap Needs'!D28</f>
        <v>0</v>
      </c>
      <c r="E32" s="4">
        <f>+'Status Quo No Cap Needs'!E28</f>
        <v>0</v>
      </c>
      <c r="F32" s="4">
        <f>+'Status Quo No Cap Needs'!F28</f>
        <v>0</v>
      </c>
      <c r="G32" s="4">
        <f>+'Status Quo No Cap Needs'!G28</f>
        <v>0</v>
      </c>
      <c r="H32" s="4">
        <f>+'Status Quo No Cap Needs'!H28</f>
        <v>0</v>
      </c>
      <c r="I32" s="4">
        <f>+'Status Quo No Cap Needs'!I28</f>
        <v>0</v>
      </c>
      <c r="J32" s="4">
        <f>+'Status Quo No Cap Needs'!J28</f>
        <v>0</v>
      </c>
      <c r="K32" s="4">
        <f>+'Status Quo No Cap Needs'!K28</f>
        <v>0</v>
      </c>
      <c r="L32" s="4">
        <f>+'Status Quo No Cap Needs'!L28</f>
        <v>0</v>
      </c>
      <c r="M32" s="4">
        <f>+'Status Quo No Cap Needs'!M28</f>
        <v>0</v>
      </c>
      <c r="N32" s="4">
        <f>+'Status Quo No Cap Needs'!N28</f>
        <v>0</v>
      </c>
      <c r="O32" s="4">
        <f>+'Status Quo No Cap Needs'!O28</f>
        <v>0</v>
      </c>
      <c r="P32" s="4">
        <f>+'Status Quo No Cap Needs'!P28</f>
        <v>0</v>
      </c>
      <c r="Q32" s="4">
        <f>+'Status Quo No Cap Needs'!Q28</f>
        <v>0</v>
      </c>
      <c r="R32" s="4">
        <f>+'Status Quo No Cap Needs'!R28</f>
        <v>0</v>
      </c>
      <c r="S32" s="4">
        <f>+'Status Quo No Cap Needs'!S28</f>
        <v>0</v>
      </c>
      <c r="T32" s="4">
        <f>+'Status Quo No Cap Needs'!T28</f>
        <v>0</v>
      </c>
      <c r="U32" s="4">
        <f>+'Status Quo No Cap Needs'!U28</f>
        <v>0</v>
      </c>
      <c r="V32" s="4">
        <f>+'Status Quo No Cap Needs'!V28</f>
        <v>0</v>
      </c>
      <c r="W32" s="4">
        <f>+'Status Quo No Cap Needs'!W28</f>
        <v>0</v>
      </c>
      <c r="X32" s="4">
        <f>+'Status Quo No Cap Needs'!X28</f>
        <v>0</v>
      </c>
      <c r="Y32" s="4">
        <f>+'Status Quo No Cap Needs'!Y28</f>
        <v>0</v>
      </c>
      <c r="Z32" s="4">
        <f>+'Status Quo No Cap Needs'!Z28</f>
        <v>0</v>
      </c>
      <c r="AA32" s="4">
        <f>+'Status Quo No Cap Needs'!AA28</f>
        <v>0</v>
      </c>
    </row>
    <row r="33" spans="2:27" x14ac:dyDescent="0.3">
      <c r="B33" s="3" t="s">
        <v>12</v>
      </c>
      <c r="C33" s="4">
        <f>+'Status Quo No Cap Needs'!C29</f>
        <v>0</v>
      </c>
      <c r="D33" s="4">
        <f>+'Status Quo No Cap Needs'!D29</f>
        <v>0</v>
      </c>
      <c r="E33" s="4">
        <f>+'Status Quo No Cap Needs'!E29</f>
        <v>0</v>
      </c>
      <c r="F33" s="4">
        <f>+'Status Quo No Cap Needs'!F29</f>
        <v>0</v>
      </c>
      <c r="G33" s="4">
        <f>+'Status Quo No Cap Needs'!G29</f>
        <v>0</v>
      </c>
      <c r="H33" s="4">
        <f>+'Status Quo No Cap Needs'!H29</f>
        <v>0</v>
      </c>
      <c r="I33" s="4">
        <f>+'Status Quo No Cap Needs'!I29</f>
        <v>0</v>
      </c>
      <c r="J33" s="4">
        <f>+'Status Quo No Cap Needs'!J29</f>
        <v>0</v>
      </c>
      <c r="K33" s="4">
        <f>+'Status Quo No Cap Needs'!K29</f>
        <v>0</v>
      </c>
      <c r="L33" s="4">
        <f>+'Status Quo No Cap Needs'!L29</f>
        <v>0</v>
      </c>
      <c r="M33" s="4">
        <f>+'Status Quo No Cap Needs'!M29</f>
        <v>0</v>
      </c>
      <c r="N33" s="4">
        <f>+'Status Quo No Cap Needs'!N29</f>
        <v>0</v>
      </c>
      <c r="O33" s="4">
        <f>+'Status Quo No Cap Needs'!O29</f>
        <v>0</v>
      </c>
      <c r="P33" s="4">
        <f>+'Status Quo No Cap Needs'!P29</f>
        <v>0</v>
      </c>
      <c r="Q33" s="4">
        <f>+'Status Quo No Cap Needs'!Q29</f>
        <v>0</v>
      </c>
      <c r="R33" s="4">
        <f>+'Status Quo No Cap Needs'!R29</f>
        <v>0</v>
      </c>
      <c r="S33" s="4">
        <f>+'Status Quo No Cap Needs'!S29</f>
        <v>0</v>
      </c>
      <c r="T33" s="4">
        <f>+'Status Quo No Cap Needs'!T29</f>
        <v>0</v>
      </c>
      <c r="U33" s="4">
        <f>+'Status Quo No Cap Needs'!U29</f>
        <v>0</v>
      </c>
      <c r="V33" s="4">
        <f>+'Status Quo No Cap Needs'!V29</f>
        <v>0</v>
      </c>
      <c r="W33" s="4">
        <f>+'Status Quo No Cap Needs'!W29</f>
        <v>0</v>
      </c>
      <c r="X33" s="4">
        <f>+'Status Quo No Cap Needs'!X29</f>
        <v>0</v>
      </c>
      <c r="Y33" s="4">
        <f>+'Status Quo No Cap Needs'!Y29</f>
        <v>0</v>
      </c>
      <c r="Z33" s="4">
        <f>+'Status Quo No Cap Needs'!Z29</f>
        <v>0</v>
      </c>
      <c r="AA33" s="4">
        <f>+'Status Quo No Cap Needs'!AA29</f>
        <v>0</v>
      </c>
    </row>
    <row r="34" spans="2:27" x14ac:dyDescent="0.3">
      <c r="E34" s="4"/>
      <c r="F34" s="4"/>
      <c r="G34" s="4"/>
      <c r="H34" s="4"/>
      <c r="I34" s="4"/>
      <c r="J34" s="4"/>
      <c r="K34" s="4"/>
      <c r="L34" s="4"/>
      <c r="M34" s="4"/>
      <c r="N34" s="4"/>
      <c r="O34" s="4"/>
      <c r="P34" s="4"/>
      <c r="Q34" s="4"/>
      <c r="R34" s="4"/>
      <c r="S34" s="4"/>
      <c r="T34" s="4"/>
      <c r="U34" s="4"/>
      <c r="V34" s="4"/>
      <c r="W34" s="4"/>
      <c r="X34" s="4"/>
      <c r="Y34" s="4"/>
      <c r="Z34" s="4"/>
      <c r="AA34" s="4"/>
    </row>
    <row r="35" spans="2:27" x14ac:dyDescent="0.3">
      <c r="B35" s="7" t="s">
        <v>9</v>
      </c>
      <c r="C35" s="43">
        <f>SUM(C30:C34)</f>
        <v>0</v>
      </c>
      <c r="D35" s="43">
        <f>SUM(D30:D34)</f>
        <v>0</v>
      </c>
      <c r="E35" s="43">
        <f t="shared" ref="E35:O35" si="47">SUM(E30:E34)</f>
        <v>0</v>
      </c>
      <c r="F35" s="43">
        <f t="shared" si="47"/>
        <v>0</v>
      </c>
      <c r="G35" s="43">
        <f t="shared" si="47"/>
        <v>0</v>
      </c>
      <c r="H35" s="43">
        <f t="shared" si="47"/>
        <v>0</v>
      </c>
      <c r="I35" s="43">
        <f t="shared" si="47"/>
        <v>0</v>
      </c>
      <c r="J35" s="43">
        <f t="shared" si="47"/>
        <v>0</v>
      </c>
      <c r="K35" s="43">
        <f t="shared" si="47"/>
        <v>0</v>
      </c>
      <c r="L35" s="43">
        <f t="shared" si="47"/>
        <v>0</v>
      </c>
      <c r="M35" s="43">
        <f t="shared" si="47"/>
        <v>0</v>
      </c>
      <c r="N35" s="43">
        <f t="shared" si="47"/>
        <v>0</v>
      </c>
      <c r="O35" s="43">
        <f t="shared" si="47"/>
        <v>0</v>
      </c>
      <c r="P35" s="43">
        <f t="shared" ref="P35" si="48">SUM(P30:P34)</f>
        <v>0</v>
      </c>
      <c r="Q35" s="43">
        <f t="shared" ref="Q35" si="49">SUM(Q30:Q34)</f>
        <v>0</v>
      </c>
      <c r="R35" s="43">
        <f t="shared" ref="R35" si="50">SUM(R30:R34)</f>
        <v>0</v>
      </c>
      <c r="S35" s="43">
        <f t="shared" ref="S35" si="51">SUM(S30:S34)</f>
        <v>0</v>
      </c>
      <c r="T35" s="43">
        <f t="shared" ref="T35" si="52">SUM(T30:T34)</f>
        <v>0</v>
      </c>
      <c r="U35" s="43">
        <f t="shared" ref="U35" si="53">SUM(U30:U34)</f>
        <v>0</v>
      </c>
      <c r="V35" s="43">
        <f t="shared" ref="V35" si="54">SUM(V30:V34)</f>
        <v>0</v>
      </c>
      <c r="W35" s="43">
        <f t="shared" ref="W35" si="55">SUM(W30:W34)</f>
        <v>0</v>
      </c>
      <c r="X35" s="43">
        <f t="shared" ref="X35" si="56">SUM(X30:X34)</f>
        <v>0</v>
      </c>
      <c r="Y35" s="43">
        <f t="shared" ref="Y35" si="57">SUM(Y30:Y34)</f>
        <v>0</v>
      </c>
      <c r="Z35" s="43">
        <f t="shared" ref="Z35" si="58">SUM(Z30:Z34)</f>
        <v>0</v>
      </c>
      <c r="AA35" s="43">
        <f t="shared" ref="AA35" si="59">SUM(AA30:AA34)</f>
        <v>0</v>
      </c>
    </row>
    <row r="36" spans="2:27" x14ac:dyDescent="0.3">
      <c r="E36" s="4"/>
      <c r="F36" s="4"/>
      <c r="G36" s="4"/>
      <c r="H36" s="4"/>
      <c r="I36" s="4"/>
      <c r="J36" s="4"/>
      <c r="K36" s="4"/>
      <c r="L36" s="4"/>
      <c r="M36" s="4"/>
      <c r="N36" s="4"/>
      <c r="O36" s="4"/>
      <c r="P36" s="4"/>
      <c r="Q36" s="4"/>
      <c r="R36" s="4"/>
      <c r="S36" s="4"/>
      <c r="T36" s="4"/>
      <c r="U36" s="4"/>
      <c r="V36" s="4"/>
      <c r="W36" s="4"/>
      <c r="X36" s="4"/>
      <c r="Y36" s="4"/>
      <c r="Z36" s="4"/>
      <c r="AA36" s="4"/>
    </row>
    <row r="37" spans="2:27" x14ac:dyDescent="0.3">
      <c r="B37" s="3" t="s">
        <v>36</v>
      </c>
      <c r="D37" s="9" t="str">
        <f>IF(D13=0,"",(+D13/C13-1))</f>
        <v/>
      </c>
      <c r="E37" s="9" t="str">
        <f t="shared" ref="E37:Y37" si="60">IF(E13=0,"",(+E13/D13-1))</f>
        <v/>
      </c>
      <c r="F37" s="9" t="str">
        <f t="shared" si="60"/>
        <v/>
      </c>
      <c r="G37" s="9" t="str">
        <f t="shared" si="60"/>
        <v/>
      </c>
      <c r="H37" s="9" t="str">
        <f t="shared" si="60"/>
        <v/>
      </c>
      <c r="I37" s="9" t="str">
        <f t="shared" si="60"/>
        <v/>
      </c>
      <c r="J37" s="9" t="str">
        <f t="shared" si="60"/>
        <v/>
      </c>
      <c r="K37" s="9" t="str">
        <f t="shared" si="60"/>
        <v/>
      </c>
      <c r="L37" s="9" t="str">
        <f t="shared" si="60"/>
        <v/>
      </c>
      <c r="M37" s="9" t="str">
        <f t="shared" si="60"/>
        <v/>
      </c>
      <c r="N37" s="9" t="str">
        <f t="shared" si="60"/>
        <v/>
      </c>
      <c r="O37" s="9" t="str">
        <f t="shared" si="60"/>
        <v/>
      </c>
      <c r="P37" s="9" t="str">
        <f t="shared" si="60"/>
        <v/>
      </c>
      <c r="Q37" s="9" t="str">
        <f t="shared" si="60"/>
        <v/>
      </c>
      <c r="R37" s="9" t="str">
        <f t="shared" si="60"/>
        <v/>
      </c>
      <c r="S37" s="9" t="str">
        <f t="shared" si="60"/>
        <v/>
      </c>
      <c r="T37" s="9" t="str">
        <f t="shared" si="60"/>
        <v/>
      </c>
      <c r="U37" s="9" t="str">
        <f t="shared" si="60"/>
        <v/>
      </c>
      <c r="V37" s="9" t="str">
        <f t="shared" si="60"/>
        <v/>
      </c>
      <c r="W37" s="9" t="str">
        <f t="shared" si="60"/>
        <v/>
      </c>
      <c r="X37" s="9" t="str">
        <f t="shared" si="60"/>
        <v/>
      </c>
      <c r="Y37" s="9" t="str">
        <f t="shared" si="60"/>
        <v/>
      </c>
      <c r="Z37" s="9" t="e">
        <f t="shared" ref="Z37:AA37" si="61">+Z13/Y13-1</f>
        <v>#DIV/0!</v>
      </c>
      <c r="AA37" s="9" t="e">
        <f t="shared" si="61"/>
        <v>#DIV/0!</v>
      </c>
    </row>
    <row r="38" spans="2:27" x14ac:dyDescent="0.3">
      <c r="B38" s="3" t="s">
        <v>10</v>
      </c>
      <c r="C38" s="8">
        <f>IF(C32+C33=0,0,+C30/(-C32-C33))</f>
        <v>0</v>
      </c>
      <c r="D38" s="8">
        <f t="shared" ref="D38:AA38" si="62">IF(D32+D33=0,0,+D30/(-D32-D33))</f>
        <v>0</v>
      </c>
      <c r="E38" s="8">
        <f t="shared" si="62"/>
        <v>0</v>
      </c>
      <c r="F38" s="8">
        <f t="shared" si="62"/>
        <v>0</v>
      </c>
      <c r="G38" s="8">
        <f t="shared" si="62"/>
        <v>0</v>
      </c>
      <c r="H38" s="8">
        <f t="shared" si="62"/>
        <v>0</v>
      </c>
      <c r="I38" s="8">
        <f t="shared" si="62"/>
        <v>0</v>
      </c>
      <c r="J38" s="8">
        <f t="shared" si="62"/>
        <v>0</v>
      </c>
      <c r="K38" s="8">
        <f t="shared" si="62"/>
        <v>0</v>
      </c>
      <c r="L38" s="8">
        <f t="shared" si="62"/>
        <v>0</v>
      </c>
      <c r="M38" s="8">
        <f t="shared" si="62"/>
        <v>0</v>
      </c>
      <c r="N38" s="8">
        <f t="shared" si="62"/>
        <v>0</v>
      </c>
      <c r="O38" s="8">
        <f t="shared" si="62"/>
        <v>0</v>
      </c>
      <c r="P38" s="8">
        <f t="shared" si="62"/>
        <v>0</v>
      </c>
      <c r="Q38" s="8">
        <f t="shared" si="62"/>
        <v>0</v>
      </c>
      <c r="R38" s="8">
        <f t="shared" si="62"/>
        <v>0</v>
      </c>
      <c r="S38" s="8">
        <f t="shared" si="62"/>
        <v>0</v>
      </c>
      <c r="T38" s="8">
        <f t="shared" si="62"/>
        <v>0</v>
      </c>
      <c r="U38" s="8">
        <f t="shared" si="62"/>
        <v>0</v>
      </c>
      <c r="V38" s="8">
        <f t="shared" si="62"/>
        <v>0</v>
      </c>
      <c r="W38" s="8">
        <f t="shared" si="62"/>
        <v>0</v>
      </c>
      <c r="X38" s="8">
        <f t="shared" si="62"/>
        <v>0</v>
      </c>
      <c r="Y38" s="8">
        <f t="shared" si="62"/>
        <v>0</v>
      </c>
      <c r="Z38" s="8">
        <f t="shared" si="62"/>
        <v>0</v>
      </c>
      <c r="AA38" s="8">
        <f t="shared" si="62"/>
        <v>0</v>
      </c>
    </row>
    <row r="39" spans="2:27" x14ac:dyDescent="0.3">
      <c r="B39" s="3" t="s">
        <v>11</v>
      </c>
      <c r="C39" s="9" t="str">
        <f>IF(C24=0,"",(+C35/-C24))</f>
        <v/>
      </c>
      <c r="D39" s="9" t="str">
        <f t="shared" ref="D39:Y39" si="63">IF(D24=0,"",(+D35/-D24))</f>
        <v/>
      </c>
      <c r="E39" s="9" t="str">
        <f t="shared" si="63"/>
        <v/>
      </c>
      <c r="F39" s="9" t="str">
        <f t="shared" si="63"/>
        <v/>
      </c>
      <c r="G39" s="9" t="str">
        <f t="shared" si="63"/>
        <v/>
      </c>
      <c r="H39" s="9" t="str">
        <f t="shared" si="63"/>
        <v/>
      </c>
      <c r="I39" s="9" t="str">
        <f t="shared" si="63"/>
        <v/>
      </c>
      <c r="J39" s="9" t="str">
        <f t="shared" si="63"/>
        <v/>
      </c>
      <c r="K39" s="9" t="str">
        <f t="shared" si="63"/>
        <v/>
      </c>
      <c r="L39" s="9" t="str">
        <f t="shared" si="63"/>
        <v/>
      </c>
      <c r="M39" s="9" t="str">
        <f t="shared" si="63"/>
        <v/>
      </c>
      <c r="N39" s="9" t="str">
        <f t="shared" si="63"/>
        <v/>
      </c>
      <c r="O39" s="9" t="str">
        <f t="shared" si="63"/>
        <v/>
      </c>
      <c r="P39" s="9" t="str">
        <f t="shared" si="63"/>
        <v/>
      </c>
      <c r="Q39" s="9" t="str">
        <f t="shared" si="63"/>
        <v/>
      </c>
      <c r="R39" s="9" t="str">
        <f t="shared" si="63"/>
        <v/>
      </c>
      <c r="S39" s="9" t="str">
        <f t="shared" si="63"/>
        <v/>
      </c>
      <c r="T39" s="9" t="str">
        <f t="shared" si="63"/>
        <v/>
      </c>
      <c r="U39" s="9" t="str">
        <f t="shared" si="63"/>
        <v/>
      </c>
      <c r="V39" s="9" t="str">
        <f t="shared" si="63"/>
        <v/>
      </c>
      <c r="W39" s="9" t="str">
        <f t="shared" si="63"/>
        <v/>
      </c>
      <c r="X39" s="9" t="str">
        <f t="shared" si="63"/>
        <v/>
      </c>
      <c r="Y39" s="9" t="str">
        <f t="shared" si="63"/>
        <v/>
      </c>
      <c r="Z39" s="9" t="e">
        <f t="shared" ref="Z39:AA39" si="64">+Z35/-Z24</f>
        <v>#DIV/0!</v>
      </c>
      <c r="AA39" s="9" t="e">
        <f t="shared" si="64"/>
        <v>#DIV/0!</v>
      </c>
    </row>
    <row r="41" spans="2:27" x14ac:dyDescent="0.3">
      <c r="B41" s="14" t="s">
        <v>28</v>
      </c>
      <c r="F41" s="4"/>
    </row>
    <row r="42" spans="2:27" x14ac:dyDescent="0.3">
      <c r="B42" s="10" t="s">
        <v>27</v>
      </c>
      <c r="E42" s="13">
        <v>0</v>
      </c>
      <c r="F42" s="4">
        <f>+E47</f>
        <v>0</v>
      </c>
      <c r="G42" s="4">
        <f t="shared" ref="G42:AA42" si="65">+F47</f>
        <v>0</v>
      </c>
      <c r="H42" s="4">
        <f t="shared" si="65"/>
        <v>0</v>
      </c>
      <c r="I42" s="4">
        <f t="shared" si="65"/>
        <v>0</v>
      </c>
      <c r="J42" s="4">
        <f t="shared" si="65"/>
        <v>0</v>
      </c>
      <c r="K42" s="4">
        <f t="shared" si="65"/>
        <v>0</v>
      </c>
      <c r="L42" s="4">
        <f t="shared" si="65"/>
        <v>0</v>
      </c>
      <c r="M42" s="4">
        <f t="shared" si="65"/>
        <v>0</v>
      </c>
      <c r="N42" s="4">
        <f t="shared" si="65"/>
        <v>0</v>
      </c>
      <c r="O42" s="4">
        <f t="shared" si="65"/>
        <v>0</v>
      </c>
      <c r="P42" s="4">
        <f t="shared" si="65"/>
        <v>0</v>
      </c>
      <c r="Q42" s="4">
        <f t="shared" si="65"/>
        <v>0</v>
      </c>
      <c r="R42" s="4">
        <f t="shared" si="65"/>
        <v>0</v>
      </c>
      <c r="S42" s="4">
        <f t="shared" si="65"/>
        <v>0</v>
      </c>
      <c r="T42" s="4">
        <f t="shared" si="65"/>
        <v>0</v>
      </c>
      <c r="U42" s="4">
        <f t="shared" si="65"/>
        <v>0</v>
      </c>
      <c r="V42" s="4">
        <f t="shared" si="65"/>
        <v>0</v>
      </c>
      <c r="W42" s="4">
        <f t="shared" si="65"/>
        <v>0</v>
      </c>
      <c r="X42" s="4">
        <f t="shared" si="65"/>
        <v>0</v>
      </c>
      <c r="Y42" s="4">
        <f t="shared" si="65"/>
        <v>0</v>
      </c>
      <c r="Z42" s="4">
        <f t="shared" si="65"/>
        <v>0</v>
      </c>
      <c r="AA42" s="4">
        <f t="shared" si="65"/>
        <v>0</v>
      </c>
    </row>
    <row r="43" spans="2:27" x14ac:dyDescent="0.3">
      <c r="B43" s="10" t="s">
        <v>30</v>
      </c>
      <c r="E43" s="4">
        <f>ROUND(E42*$E$55,0)</f>
        <v>0</v>
      </c>
      <c r="F43" s="4">
        <f>ROUND(F42*$E$55,0)</f>
        <v>0</v>
      </c>
      <c r="G43" s="4">
        <f t="shared" ref="G43:AA43" si="66">ROUND(G42*$E$55,0)</f>
        <v>0</v>
      </c>
      <c r="H43" s="4">
        <f t="shared" si="66"/>
        <v>0</v>
      </c>
      <c r="I43" s="4">
        <f t="shared" si="66"/>
        <v>0</v>
      </c>
      <c r="J43" s="4">
        <f t="shared" si="66"/>
        <v>0</v>
      </c>
      <c r="K43" s="4">
        <f t="shared" si="66"/>
        <v>0</v>
      </c>
      <c r="L43" s="4">
        <f t="shared" si="66"/>
        <v>0</v>
      </c>
      <c r="M43" s="4">
        <f t="shared" si="66"/>
        <v>0</v>
      </c>
      <c r="N43" s="4">
        <f t="shared" si="66"/>
        <v>0</v>
      </c>
      <c r="O43" s="4">
        <f t="shared" si="66"/>
        <v>0</v>
      </c>
      <c r="P43" s="4">
        <f t="shared" si="66"/>
        <v>0</v>
      </c>
      <c r="Q43" s="4">
        <f t="shared" si="66"/>
        <v>0</v>
      </c>
      <c r="R43" s="4">
        <f t="shared" si="66"/>
        <v>0</v>
      </c>
      <c r="S43" s="4">
        <f t="shared" si="66"/>
        <v>0</v>
      </c>
      <c r="T43" s="4">
        <f t="shared" si="66"/>
        <v>0</v>
      </c>
      <c r="U43" s="4">
        <f t="shared" si="66"/>
        <v>0</v>
      </c>
      <c r="V43" s="4">
        <f t="shared" si="66"/>
        <v>0</v>
      </c>
      <c r="W43" s="4">
        <f t="shared" si="66"/>
        <v>0</v>
      </c>
      <c r="X43" s="4">
        <f t="shared" si="66"/>
        <v>0</v>
      </c>
      <c r="Y43" s="4">
        <f t="shared" si="66"/>
        <v>0</v>
      </c>
      <c r="Z43" s="4">
        <f t="shared" si="66"/>
        <v>0</v>
      </c>
      <c r="AA43" s="4">
        <f t="shared" si="66"/>
        <v>0</v>
      </c>
    </row>
    <row r="44" spans="2:27" x14ac:dyDescent="0.3">
      <c r="B44" s="10" t="s">
        <v>31</v>
      </c>
      <c r="E44" s="4">
        <f>+-E26</f>
        <v>0</v>
      </c>
      <c r="F44" s="4">
        <f>+-F26</f>
        <v>0</v>
      </c>
      <c r="G44" s="4">
        <f t="shared" ref="G44:AA44" si="67">+-G26</f>
        <v>0</v>
      </c>
      <c r="H44" s="4">
        <f t="shared" si="67"/>
        <v>0</v>
      </c>
      <c r="I44" s="4">
        <f t="shared" si="67"/>
        <v>0</v>
      </c>
      <c r="J44" s="4">
        <f t="shared" si="67"/>
        <v>0</v>
      </c>
      <c r="K44" s="4">
        <f t="shared" si="67"/>
        <v>0</v>
      </c>
      <c r="L44" s="4">
        <f t="shared" si="67"/>
        <v>0</v>
      </c>
      <c r="M44" s="4">
        <f t="shared" si="67"/>
        <v>0</v>
      </c>
      <c r="N44" s="4">
        <f t="shared" si="67"/>
        <v>0</v>
      </c>
      <c r="O44" s="4">
        <f t="shared" si="67"/>
        <v>0</v>
      </c>
      <c r="P44" s="4">
        <f t="shared" si="67"/>
        <v>0</v>
      </c>
      <c r="Q44" s="4">
        <f t="shared" si="67"/>
        <v>0</v>
      </c>
      <c r="R44" s="4">
        <f t="shared" si="67"/>
        <v>0</v>
      </c>
      <c r="S44" s="4">
        <f t="shared" si="67"/>
        <v>0</v>
      </c>
      <c r="T44" s="4">
        <f t="shared" si="67"/>
        <v>0</v>
      </c>
      <c r="U44" s="4">
        <f t="shared" si="67"/>
        <v>0</v>
      </c>
      <c r="V44" s="4">
        <f t="shared" si="67"/>
        <v>0</v>
      </c>
      <c r="W44" s="4">
        <f t="shared" si="67"/>
        <v>0</v>
      </c>
      <c r="X44" s="4">
        <f t="shared" si="67"/>
        <v>0</v>
      </c>
      <c r="Y44" s="4">
        <f t="shared" si="67"/>
        <v>0</v>
      </c>
      <c r="Z44" s="4">
        <f t="shared" si="67"/>
        <v>0</v>
      </c>
      <c r="AA44" s="4">
        <f t="shared" si="67"/>
        <v>0</v>
      </c>
    </row>
    <row r="45" spans="2:27" x14ac:dyDescent="0.3">
      <c r="B45" s="15" t="s">
        <v>32</v>
      </c>
      <c r="E45" s="4">
        <f>SUM(E41:E44)</f>
        <v>0</v>
      </c>
      <c r="F45" s="4">
        <f>SUM(F41:F44)</f>
        <v>0</v>
      </c>
      <c r="G45" s="4">
        <f t="shared" ref="G45:AA45" si="68">SUM(G41:G44)</f>
        <v>0</v>
      </c>
      <c r="H45" s="4">
        <f t="shared" si="68"/>
        <v>0</v>
      </c>
      <c r="I45" s="4">
        <f t="shared" si="68"/>
        <v>0</v>
      </c>
      <c r="J45" s="4">
        <f t="shared" si="68"/>
        <v>0</v>
      </c>
      <c r="K45" s="4">
        <f t="shared" si="68"/>
        <v>0</v>
      </c>
      <c r="L45" s="4">
        <f t="shared" si="68"/>
        <v>0</v>
      </c>
      <c r="M45" s="4">
        <f t="shared" si="68"/>
        <v>0</v>
      </c>
      <c r="N45" s="4">
        <f t="shared" si="68"/>
        <v>0</v>
      </c>
      <c r="O45" s="4">
        <f t="shared" si="68"/>
        <v>0</v>
      </c>
      <c r="P45" s="4">
        <f t="shared" si="68"/>
        <v>0</v>
      </c>
      <c r="Q45" s="4">
        <f t="shared" si="68"/>
        <v>0</v>
      </c>
      <c r="R45" s="4">
        <f t="shared" si="68"/>
        <v>0</v>
      </c>
      <c r="S45" s="4">
        <f t="shared" si="68"/>
        <v>0</v>
      </c>
      <c r="T45" s="4">
        <f t="shared" si="68"/>
        <v>0</v>
      </c>
      <c r="U45" s="4">
        <f t="shared" si="68"/>
        <v>0</v>
      </c>
      <c r="V45" s="4">
        <f t="shared" si="68"/>
        <v>0</v>
      </c>
      <c r="W45" s="4">
        <f t="shared" si="68"/>
        <v>0</v>
      </c>
      <c r="X45" s="4">
        <f t="shared" si="68"/>
        <v>0</v>
      </c>
      <c r="Y45" s="4">
        <f t="shared" si="68"/>
        <v>0</v>
      </c>
      <c r="Z45" s="4">
        <f t="shared" si="68"/>
        <v>0</v>
      </c>
      <c r="AA45" s="4">
        <f t="shared" si="68"/>
        <v>0</v>
      </c>
    </row>
    <row r="46" spans="2:27" x14ac:dyDescent="0.3">
      <c r="B46" s="10" t="s">
        <v>33</v>
      </c>
      <c r="E46" s="4">
        <f>-MIN(E45,-E27)</f>
        <v>0</v>
      </c>
      <c r="F46" s="4">
        <f>-MIN(F45,-F27)</f>
        <v>0</v>
      </c>
      <c r="G46" s="4">
        <f t="shared" ref="G46:AA46" si="69">-MIN(G45,-G27)</f>
        <v>0</v>
      </c>
      <c r="H46" s="4">
        <f t="shared" si="69"/>
        <v>0</v>
      </c>
      <c r="I46" s="4">
        <f t="shared" si="69"/>
        <v>0</v>
      </c>
      <c r="J46" s="4">
        <f t="shared" si="69"/>
        <v>0</v>
      </c>
      <c r="K46" s="4">
        <f t="shared" si="69"/>
        <v>0</v>
      </c>
      <c r="L46" s="4">
        <f t="shared" si="69"/>
        <v>0</v>
      </c>
      <c r="M46" s="4">
        <f t="shared" si="69"/>
        <v>0</v>
      </c>
      <c r="N46" s="4">
        <f t="shared" si="69"/>
        <v>0</v>
      </c>
      <c r="O46" s="4">
        <f t="shared" si="69"/>
        <v>0</v>
      </c>
      <c r="P46" s="4">
        <f t="shared" si="69"/>
        <v>0</v>
      </c>
      <c r="Q46" s="4">
        <f t="shared" si="69"/>
        <v>0</v>
      </c>
      <c r="R46" s="4">
        <f t="shared" si="69"/>
        <v>0</v>
      </c>
      <c r="S46" s="4">
        <f t="shared" si="69"/>
        <v>0</v>
      </c>
      <c r="T46" s="4">
        <f t="shared" si="69"/>
        <v>0</v>
      </c>
      <c r="U46" s="4">
        <f t="shared" si="69"/>
        <v>0</v>
      </c>
      <c r="V46" s="4">
        <f t="shared" si="69"/>
        <v>0</v>
      </c>
      <c r="W46" s="4">
        <f t="shared" si="69"/>
        <v>0</v>
      </c>
      <c r="X46" s="4">
        <f t="shared" si="69"/>
        <v>0</v>
      </c>
      <c r="Y46" s="4">
        <f t="shared" si="69"/>
        <v>0</v>
      </c>
      <c r="Z46" s="4">
        <f t="shared" si="69"/>
        <v>0</v>
      </c>
      <c r="AA46" s="4">
        <f t="shared" si="69"/>
        <v>0</v>
      </c>
    </row>
    <row r="47" spans="2:27" x14ac:dyDescent="0.3">
      <c r="B47" s="10" t="s">
        <v>34</v>
      </c>
      <c r="E47" s="4">
        <f>+E45+E46</f>
        <v>0</v>
      </c>
      <c r="F47" s="4">
        <f>+F45+F46</f>
        <v>0</v>
      </c>
      <c r="G47" s="4">
        <f t="shared" ref="G47:AA47" si="70">+G45+G46</f>
        <v>0</v>
      </c>
      <c r="H47" s="4">
        <f t="shared" si="70"/>
        <v>0</v>
      </c>
      <c r="I47" s="4">
        <f t="shared" si="70"/>
        <v>0</v>
      </c>
      <c r="J47" s="4">
        <f t="shared" si="70"/>
        <v>0</v>
      </c>
      <c r="K47" s="4">
        <f t="shared" si="70"/>
        <v>0</v>
      </c>
      <c r="L47" s="4">
        <f t="shared" si="70"/>
        <v>0</v>
      </c>
      <c r="M47" s="4">
        <f t="shared" si="70"/>
        <v>0</v>
      </c>
      <c r="N47" s="4">
        <f t="shared" si="70"/>
        <v>0</v>
      </c>
      <c r="O47" s="4">
        <f t="shared" si="70"/>
        <v>0</v>
      </c>
      <c r="P47" s="4">
        <f t="shared" si="70"/>
        <v>0</v>
      </c>
      <c r="Q47" s="4">
        <f t="shared" si="70"/>
        <v>0</v>
      </c>
      <c r="R47" s="4">
        <f t="shared" si="70"/>
        <v>0</v>
      </c>
      <c r="S47" s="4">
        <f t="shared" si="70"/>
        <v>0</v>
      </c>
      <c r="T47" s="4">
        <f t="shared" si="70"/>
        <v>0</v>
      </c>
      <c r="U47" s="4">
        <f t="shared" si="70"/>
        <v>0</v>
      </c>
      <c r="V47" s="4">
        <f t="shared" si="70"/>
        <v>0</v>
      </c>
      <c r="W47" s="4">
        <f t="shared" si="70"/>
        <v>0</v>
      </c>
      <c r="X47" s="4">
        <f t="shared" si="70"/>
        <v>0</v>
      </c>
      <c r="Y47" s="4">
        <f t="shared" si="70"/>
        <v>0</v>
      </c>
      <c r="Z47" s="4">
        <f t="shared" si="70"/>
        <v>0</v>
      </c>
      <c r="AA47" s="4">
        <f t="shared" si="70"/>
        <v>0</v>
      </c>
    </row>
    <row r="49" spans="2:27" x14ac:dyDescent="0.3">
      <c r="B49" s="3" t="s">
        <v>21</v>
      </c>
    </row>
    <row r="50" spans="2:27" x14ac:dyDescent="0.3">
      <c r="B50" s="10" t="s">
        <v>23</v>
      </c>
      <c r="G50" s="11"/>
      <c r="H50" s="12">
        <v>2.5000000000000001E-2</v>
      </c>
      <c r="I50" s="11"/>
      <c r="J50" s="11"/>
      <c r="K50" s="11"/>
      <c r="L50" s="11"/>
      <c r="M50" s="11"/>
      <c r="N50" s="11"/>
      <c r="O50" s="11"/>
      <c r="P50" s="11"/>
      <c r="Q50" s="11"/>
      <c r="R50" s="11"/>
      <c r="S50" s="11"/>
      <c r="T50" s="11"/>
      <c r="U50" s="11"/>
      <c r="V50" s="11"/>
      <c r="W50" s="11"/>
      <c r="X50" s="11"/>
      <c r="Y50" s="11"/>
      <c r="Z50" s="11"/>
      <c r="AA50" s="11"/>
    </row>
    <row r="51" spans="2:27" x14ac:dyDescent="0.3">
      <c r="B51" s="10" t="s">
        <v>22</v>
      </c>
      <c r="F51" s="12">
        <v>0.05</v>
      </c>
      <c r="G51" s="11"/>
      <c r="H51" s="11"/>
      <c r="I51" s="11"/>
      <c r="J51" s="11"/>
      <c r="K51" s="11"/>
      <c r="L51" s="11"/>
      <c r="M51" s="11"/>
      <c r="N51" s="11"/>
      <c r="O51" s="11"/>
      <c r="P51" s="11"/>
      <c r="Q51" s="11"/>
      <c r="R51" s="11"/>
      <c r="S51" s="11"/>
      <c r="T51" s="11"/>
      <c r="U51" s="11"/>
      <c r="V51" s="11"/>
      <c r="W51" s="11"/>
      <c r="X51" s="11"/>
      <c r="Y51" s="11"/>
      <c r="Z51" s="11"/>
      <c r="AA51" s="11"/>
    </row>
    <row r="52" spans="2:27" x14ac:dyDescent="0.3">
      <c r="B52" s="10" t="s">
        <v>24</v>
      </c>
      <c r="F52" s="12">
        <v>0.02</v>
      </c>
      <c r="G52" s="11"/>
      <c r="H52" s="11"/>
      <c r="I52" s="11"/>
      <c r="J52" s="11"/>
      <c r="K52" s="11"/>
      <c r="L52" s="11"/>
      <c r="M52" s="11"/>
      <c r="N52" s="11"/>
      <c r="O52" s="11"/>
      <c r="P52" s="11"/>
      <c r="Q52" s="11"/>
      <c r="R52" s="11"/>
      <c r="S52" s="11"/>
      <c r="T52" s="11"/>
      <c r="U52" s="11"/>
      <c r="V52" s="11"/>
      <c r="W52" s="11"/>
      <c r="X52" s="11"/>
      <c r="Y52" s="11"/>
      <c r="Z52" s="11"/>
      <c r="AA52" s="11"/>
    </row>
    <row r="53" spans="2:27" x14ac:dyDescent="0.3">
      <c r="B53" s="10" t="s">
        <v>25</v>
      </c>
      <c r="F53" s="12">
        <v>2.5000000000000001E-2</v>
      </c>
      <c r="G53" s="11"/>
      <c r="H53" s="11"/>
      <c r="I53" s="11"/>
      <c r="J53" s="11"/>
      <c r="K53" s="11"/>
      <c r="L53" s="11"/>
      <c r="M53" s="11"/>
      <c r="N53" s="11"/>
      <c r="O53" s="11"/>
      <c r="P53" s="11"/>
      <c r="Q53" s="11"/>
      <c r="R53" s="11"/>
      <c r="S53" s="11"/>
      <c r="T53" s="11"/>
      <c r="U53" s="11"/>
      <c r="V53" s="11"/>
      <c r="W53" s="11"/>
      <c r="X53" s="11"/>
      <c r="Y53" s="11"/>
      <c r="Z53" s="11"/>
      <c r="AA53" s="11"/>
    </row>
    <row r="54" spans="2:27" x14ac:dyDescent="0.3">
      <c r="B54" s="10" t="s">
        <v>35</v>
      </c>
      <c r="G54" s="12">
        <v>2.5000000000000001E-2</v>
      </c>
      <c r="H54" s="11"/>
      <c r="I54" s="11"/>
      <c r="J54" s="11"/>
      <c r="K54" s="11"/>
      <c r="L54" s="11"/>
      <c r="M54" s="11"/>
      <c r="N54" s="11"/>
      <c r="O54" s="11"/>
      <c r="P54" s="11"/>
      <c r="Q54" s="11"/>
      <c r="R54" s="11"/>
      <c r="S54" s="11"/>
      <c r="T54" s="11"/>
      <c r="U54" s="11"/>
      <c r="V54" s="11"/>
      <c r="W54" s="11"/>
      <c r="X54" s="11"/>
      <c r="Y54" s="11"/>
      <c r="Z54" s="11"/>
      <c r="AA54" s="11"/>
    </row>
    <row r="55" spans="2:27" x14ac:dyDescent="0.3">
      <c r="B55" s="10" t="s">
        <v>29</v>
      </c>
      <c r="E55" s="12">
        <v>0.01</v>
      </c>
    </row>
    <row r="60" spans="2:27" x14ac:dyDescent="0.3">
      <c r="B60" s="10"/>
    </row>
    <row r="61" spans="2:27" x14ac:dyDescent="0.3">
      <c r="B61" s="10"/>
    </row>
    <row r="62" spans="2:27" x14ac:dyDescent="0.3">
      <c r="B62" s="10"/>
    </row>
    <row r="63" spans="2:27" x14ac:dyDescent="0.3">
      <c r="B63" s="10"/>
    </row>
  </sheetData>
  <mergeCells count="3">
    <mergeCell ref="B3:I3"/>
    <mergeCell ref="B4:I4"/>
    <mergeCell ref="B5:I5"/>
  </mergeCells>
  <hyperlinks>
    <hyperlink ref="B5" r:id="rId1"/>
  </hyperlinks>
  <pageMargins left="0.45" right="0.45" top="0.5" bottom="0.5" header="0.3" footer="0.3"/>
  <pageSetup scale="87"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zoomScaleNormal="100" workbookViewId="0">
      <pane xSplit="2" ySplit="11" topLeftCell="C12" activePane="bottomRight" state="frozen"/>
      <selection pane="topRight" activeCell="B1" sqref="B1"/>
      <selection pane="bottomLeft" activeCell="A7" sqref="A7"/>
      <selection pane="bottomRight" activeCell="J7" sqref="J7"/>
    </sheetView>
  </sheetViews>
  <sheetFormatPr defaultColWidth="9.109375" defaultRowHeight="14.4" x14ac:dyDescent="0.3"/>
  <cols>
    <col min="1" max="1" width="4.5546875" style="3" customWidth="1"/>
    <col min="2" max="2" width="38.5546875" style="3" customWidth="1"/>
    <col min="3" max="4" width="9.109375" style="4"/>
    <col min="5" max="6" width="9.109375" style="3"/>
    <col min="7" max="10" width="9.88671875" style="3" customWidth="1"/>
    <col min="11" max="14" width="9.88671875" style="3" hidden="1" customWidth="1"/>
    <col min="15" max="15" width="9.88671875" style="3" customWidth="1"/>
    <col min="16" max="19" width="9.109375" style="3" hidden="1" customWidth="1"/>
    <col min="20" max="20" width="9.109375" style="3"/>
    <col min="21" max="24" width="9.109375" style="3" hidden="1" customWidth="1"/>
    <col min="25" max="25" width="9.109375" style="3"/>
    <col min="26" max="26" width="9.109375" style="3" hidden="1" customWidth="1"/>
    <col min="27" max="27" width="10.44140625" style="3" hidden="1" customWidth="1"/>
    <col min="28" max="28" width="4.44140625" style="3" customWidth="1"/>
    <col min="29" max="16384" width="9.109375" style="3"/>
  </cols>
  <sheetData>
    <row r="1" spans="1:27" x14ac:dyDescent="0.3">
      <c r="A1" s="125"/>
      <c r="B1" s="125"/>
      <c r="C1" s="126"/>
      <c r="D1" s="126"/>
      <c r="E1" s="125"/>
      <c r="F1" s="125"/>
      <c r="G1" s="125"/>
      <c r="H1" s="125"/>
      <c r="I1" s="125"/>
      <c r="J1" s="125"/>
    </row>
    <row r="2" spans="1:27" s="115" customFormat="1" ht="18" x14ac:dyDescent="0.35">
      <c r="A2" s="116"/>
      <c r="B2" s="124" t="str">
        <f>HYPERLINK("https://www.hudexchange.info/resource/5238/recapitalization-workbook", "Click Here for Link to Workbook")</f>
        <v>Click Here for Link to Workbook</v>
      </c>
      <c r="C2" s="120"/>
      <c r="D2" s="120"/>
      <c r="E2" s="120"/>
      <c r="F2" s="120"/>
      <c r="G2" s="120"/>
      <c r="H2" s="120"/>
      <c r="I2" s="120"/>
      <c r="J2" s="116"/>
    </row>
    <row r="3" spans="1:27" s="115" customFormat="1" ht="81" customHeight="1" x14ac:dyDescent="0.3">
      <c r="A3" s="116"/>
      <c r="B3" s="127" t="s">
        <v>328</v>
      </c>
      <c r="C3" s="127"/>
      <c r="D3" s="127"/>
      <c r="E3" s="127"/>
      <c r="F3" s="127"/>
      <c r="G3" s="127"/>
      <c r="H3" s="127"/>
      <c r="I3" s="127"/>
      <c r="J3" s="118"/>
    </row>
    <row r="4" spans="1:27" s="115" customFormat="1" ht="18" customHeight="1" x14ac:dyDescent="0.3">
      <c r="A4" s="116"/>
      <c r="B4" s="116"/>
      <c r="C4" s="116"/>
      <c r="D4" s="116"/>
      <c r="E4" s="116"/>
      <c r="F4" s="116"/>
      <c r="G4" s="116"/>
      <c r="H4" s="116"/>
      <c r="I4" s="116"/>
      <c r="J4" s="116"/>
    </row>
    <row r="5" spans="1:27" s="1" customFormat="1" ht="21" x14ac:dyDescent="0.4">
      <c r="C5" s="2"/>
    </row>
    <row r="6" spans="1:27" s="1" customFormat="1" ht="21" x14ac:dyDescent="0.4">
      <c r="B6" s="1" t="str">
        <f>TRIM('Background Info'!$C$12)&amp;" -- Preservation Cash Flow Projection ($ in thousands)"</f>
        <v xml:space="preserve"> -- Preservation Cash Flow Projection ($ in thousands)</v>
      </c>
      <c r="C6" s="2"/>
      <c r="D6" s="2"/>
    </row>
    <row r="7" spans="1:27" s="1" customFormat="1" ht="21" x14ac:dyDescent="0.4">
      <c r="B7" s="48" t="str">
        <f>"Preservation Transaction Closes at the Start of "&amp;F10</f>
        <v>Preservation Transaction Closes at the Start of 2017</v>
      </c>
      <c r="C7" s="2"/>
      <c r="D7" s="2"/>
    </row>
    <row r="9" spans="1:27" x14ac:dyDescent="0.3">
      <c r="C9" s="5" t="str">
        <f>+'Status Quo No Cap Needs'!C8</f>
        <v>Actual</v>
      </c>
      <c r="D9" s="5" t="str">
        <f>+'Status Quo No Cap Needs'!D8</f>
        <v>Actual</v>
      </c>
      <c r="E9" s="5" t="str">
        <f>+'Status Quo No Cap Needs'!E8</f>
        <v>Est'd</v>
      </c>
      <c r="F9" s="5" t="str">
        <f>+'Status Quo No Cap Needs'!F8</f>
        <v>Est'd</v>
      </c>
      <c r="G9" s="5" t="str">
        <f>+'Status Quo No Cap Needs'!G8</f>
        <v>Projected</v>
      </c>
      <c r="H9" s="5" t="str">
        <f>+'Status Quo No Cap Needs'!H8</f>
        <v>Projected</v>
      </c>
      <c r="I9" s="5" t="str">
        <f>+'Status Quo No Cap Needs'!I8</f>
        <v>Projected</v>
      </c>
      <c r="J9" s="5" t="str">
        <f>+'Status Quo No Cap Needs'!J8</f>
        <v>Projected</v>
      </c>
      <c r="K9" s="5" t="str">
        <f>+'Status Quo No Cap Needs'!K8</f>
        <v>Projected</v>
      </c>
      <c r="L9" s="5" t="str">
        <f>+'Status Quo No Cap Needs'!L8</f>
        <v>Projected</v>
      </c>
      <c r="M9" s="5" t="str">
        <f>+'Status Quo No Cap Needs'!M8</f>
        <v>Projected</v>
      </c>
      <c r="N9" s="5" t="str">
        <f>+'Status Quo No Cap Needs'!N8</f>
        <v>Projected</v>
      </c>
      <c r="O9" s="5" t="str">
        <f>+'Status Quo No Cap Needs'!O8</f>
        <v>Projected</v>
      </c>
      <c r="P9" s="5" t="str">
        <f>+'Status Quo No Cap Needs'!P8</f>
        <v>Projected</v>
      </c>
      <c r="Q9" s="5" t="str">
        <f>+'Status Quo No Cap Needs'!Q8</f>
        <v>Projected</v>
      </c>
      <c r="R9" s="5" t="str">
        <f>+'Status Quo No Cap Needs'!R8</f>
        <v>Projected</v>
      </c>
      <c r="S9" s="5" t="str">
        <f>+'Status Quo No Cap Needs'!S8</f>
        <v>Projected</v>
      </c>
      <c r="T9" s="5" t="str">
        <f>+'Status Quo No Cap Needs'!T8</f>
        <v>Projected</v>
      </c>
      <c r="U9" s="5" t="str">
        <f>+'Status Quo No Cap Needs'!U8</f>
        <v>Projected</v>
      </c>
      <c r="V9" s="5" t="str">
        <f>+'Status Quo No Cap Needs'!V8</f>
        <v>Projected</v>
      </c>
      <c r="W9" s="5" t="str">
        <f>+'Status Quo No Cap Needs'!W8</f>
        <v>Projected</v>
      </c>
      <c r="X9" s="5" t="str">
        <f>+'Status Quo No Cap Needs'!X8</f>
        <v>Projected</v>
      </c>
      <c r="Y9" s="5" t="str">
        <f>+'Status Quo No Cap Needs'!Y8</f>
        <v>Projected</v>
      </c>
      <c r="Z9" s="5" t="str">
        <f>+'Status Quo No Cap Needs'!Z8</f>
        <v>Projected</v>
      </c>
      <c r="AA9" s="5" t="str">
        <f>+'Status Quo No Cap Needs'!AA8</f>
        <v>Projected</v>
      </c>
    </row>
    <row r="10" spans="1:27" x14ac:dyDescent="0.3">
      <c r="C10" s="6">
        <f>+'Status Quo No Cap Needs'!C9</f>
        <v>2014</v>
      </c>
      <c r="D10" s="6">
        <f>+'Status Quo No Cap Needs'!D9</f>
        <v>2015</v>
      </c>
      <c r="E10" s="6">
        <f>+'Status Quo No Cap Needs'!E9</f>
        <v>2016</v>
      </c>
      <c r="F10" s="6">
        <f>+'Status Quo No Cap Needs'!F9</f>
        <v>2017</v>
      </c>
      <c r="G10" s="6">
        <f>+'Status Quo No Cap Needs'!G9</f>
        <v>2018</v>
      </c>
      <c r="H10" s="6">
        <f>+'Status Quo No Cap Needs'!H9</f>
        <v>2019</v>
      </c>
      <c r="I10" s="6">
        <f>+'Status Quo No Cap Needs'!I9</f>
        <v>2020</v>
      </c>
      <c r="J10" s="6">
        <f>+'Status Quo No Cap Needs'!J9</f>
        <v>2021</v>
      </c>
      <c r="K10" s="6">
        <f>+'Status Quo No Cap Needs'!K9</f>
        <v>2022</v>
      </c>
      <c r="L10" s="6">
        <f>+'Status Quo No Cap Needs'!L9</f>
        <v>2023</v>
      </c>
      <c r="M10" s="6">
        <f>+'Status Quo No Cap Needs'!M9</f>
        <v>2024</v>
      </c>
      <c r="N10" s="6">
        <f>+'Status Quo No Cap Needs'!N9</f>
        <v>2025</v>
      </c>
      <c r="O10" s="6">
        <f>+'Status Quo No Cap Needs'!O9</f>
        <v>2026</v>
      </c>
      <c r="P10" s="6">
        <f>+'Status Quo No Cap Needs'!P9</f>
        <v>2027</v>
      </c>
      <c r="Q10" s="6">
        <f>+'Status Quo No Cap Needs'!Q9</f>
        <v>2028</v>
      </c>
      <c r="R10" s="6">
        <f>+'Status Quo No Cap Needs'!R9</f>
        <v>2029</v>
      </c>
      <c r="S10" s="6">
        <f>+'Status Quo No Cap Needs'!S9</f>
        <v>2030</v>
      </c>
      <c r="T10" s="6">
        <f>+'Status Quo No Cap Needs'!T9</f>
        <v>2031</v>
      </c>
      <c r="U10" s="6">
        <f>+'Status Quo No Cap Needs'!U9</f>
        <v>2032</v>
      </c>
      <c r="V10" s="6">
        <f>+'Status Quo No Cap Needs'!V9</f>
        <v>2033</v>
      </c>
      <c r="W10" s="6">
        <f>+'Status Quo No Cap Needs'!W9</f>
        <v>2034</v>
      </c>
      <c r="X10" s="6">
        <f>+'Status Quo No Cap Needs'!X9</f>
        <v>2035</v>
      </c>
      <c r="Y10" s="6">
        <f>+'Status Quo No Cap Needs'!Y9</f>
        <v>2036</v>
      </c>
      <c r="Z10" s="6">
        <f>+'Status Quo No Cap Needs'!Z9</f>
        <v>2037</v>
      </c>
      <c r="AA10" s="6">
        <f>+'Status Quo No Cap Needs'!AA9</f>
        <v>2038</v>
      </c>
    </row>
    <row r="11" spans="1:27" x14ac:dyDescent="0.3">
      <c r="E11" s="4"/>
      <c r="F11" s="4"/>
      <c r="G11" s="4"/>
      <c r="H11" s="4"/>
      <c r="I11" s="4"/>
      <c r="J11" s="4"/>
      <c r="K11" s="4"/>
      <c r="L11" s="4"/>
      <c r="M11" s="4"/>
      <c r="N11" s="4"/>
      <c r="O11" s="4"/>
      <c r="P11" s="4"/>
      <c r="Q11" s="4"/>
      <c r="R11" s="4"/>
      <c r="S11" s="4"/>
      <c r="T11" s="4"/>
      <c r="U11" s="4"/>
      <c r="V11" s="4"/>
      <c r="W11" s="4"/>
      <c r="X11" s="4"/>
      <c r="Y11" s="4"/>
      <c r="Z11" s="4"/>
      <c r="AA11" s="4"/>
    </row>
    <row r="12" spans="1:27" x14ac:dyDescent="0.3">
      <c r="B12" s="3" t="s">
        <v>0</v>
      </c>
      <c r="C12" s="4">
        <f>+'Status Quo No Cap Needs'!C11</f>
        <v>0</v>
      </c>
      <c r="D12" s="4">
        <f>+'Status Quo No Cap Needs'!D11</f>
        <v>0</v>
      </c>
      <c r="E12" s="4">
        <f>+'Status Quo No Cap Needs'!E11</f>
        <v>0</v>
      </c>
      <c r="F12" s="13">
        <v>0</v>
      </c>
      <c r="G12" s="4">
        <f t="shared" ref="G12:AA12" si="0">ROUND($F12*((1+$G$45)^(G$10-$F$10)),0)</f>
        <v>0</v>
      </c>
      <c r="H12" s="4">
        <f t="shared" si="0"/>
        <v>0</v>
      </c>
      <c r="I12" s="4">
        <f t="shared" si="0"/>
        <v>0</v>
      </c>
      <c r="J12" s="4">
        <f t="shared" si="0"/>
        <v>0</v>
      </c>
      <c r="K12" s="4">
        <f t="shared" si="0"/>
        <v>0</v>
      </c>
      <c r="L12" s="4">
        <f t="shared" si="0"/>
        <v>0</v>
      </c>
      <c r="M12" s="4">
        <f t="shared" si="0"/>
        <v>0</v>
      </c>
      <c r="N12" s="4">
        <f t="shared" si="0"/>
        <v>0</v>
      </c>
      <c r="O12" s="4">
        <f t="shared" si="0"/>
        <v>0</v>
      </c>
      <c r="P12" s="4">
        <f t="shared" si="0"/>
        <v>0</v>
      </c>
      <c r="Q12" s="4">
        <f t="shared" si="0"/>
        <v>0</v>
      </c>
      <c r="R12" s="4">
        <f t="shared" si="0"/>
        <v>0</v>
      </c>
      <c r="S12" s="4">
        <f t="shared" si="0"/>
        <v>0</v>
      </c>
      <c r="T12" s="4">
        <f t="shared" si="0"/>
        <v>0</v>
      </c>
      <c r="U12" s="4">
        <f t="shared" si="0"/>
        <v>0</v>
      </c>
      <c r="V12" s="4">
        <f t="shared" si="0"/>
        <v>0</v>
      </c>
      <c r="W12" s="4">
        <f t="shared" si="0"/>
        <v>0</v>
      </c>
      <c r="X12" s="4">
        <f t="shared" si="0"/>
        <v>0</v>
      </c>
      <c r="Y12" s="4">
        <f t="shared" si="0"/>
        <v>0</v>
      </c>
      <c r="Z12" s="4">
        <f t="shared" si="0"/>
        <v>0</v>
      </c>
      <c r="AA12" s="4">
        <f t="shared" si="0"/>
        <v>0</v>
      </c>
    </row>
    <row r="13" spans="1:27" x14ac:dyDescent="0.3">
      <c r="B13" s="3" t="s">
        <v>1</v>
      </c>
      <c r="C13" s="4">
        <f>+'Status Quo No Cap Needs'!C12</f>
        <v>0</v>
      </c>
      <c r="D13" s="4">
        <f>+'Status Quo No Cap Needs'!D12</f>
        <v>0</v>
      </c>
      <c r="E13" s="4">
        <f>+'Status Quo No Cap Needs'!E12</f>
        <v>0</v>
      </c>
      <c r="F13" s="4">
        <f t="shared" ref="F13:AA13" si="1">-ROUND(F12*$F$46,0)</f>
        <v>0</v>
      </c>
      <c r="G13" s="4">
        <f t="shared" si="1"/>
        <v>0</v>
      </c>
      <c r="H13" s="4">
        <f t="shared" si="1"/>
        <v>0</v>
      </c>
      <c r="I13" s="4">
        <f t="shared" si="1"/>
        <v>0</v>
      </c>
      <c r="J13" s="4">
        <f t="shared" si="1"/>
        <v>0</v>
      </c>
      <c r="K13" s="4">
        <f t="shared" si="1"/>
        <v>0</v>
      </c>
      <c r="L13" s="4">
        <f t="shared" si="1"/>
        <v>0</v>
      </c>
      <c r="M13" s="4">
        <f t="shared" si="1"/>
        <v>0</v>
      </c>
      <c r="N13" s="4">
        <f t="shared" si="1"/>
        <v>0</v>
      </c>
      <c r="O13" s="4">
        <f t="shared" si="1"/>
        <v>0</v>
      </c>
      <c r="P13" s="4">
        <f t="shared" si="1"/>
        <v>0</v>
      </c>
      <c r="Q13" s="4">
        <f t="shared" si="1"/>
        <v>0</v>
      </c>
      <c r="R13" s="4">
        <f t="shared" si="1"/>
        <v>0</v>
      </c>
      <c r="S13" s="4">
        <f t="shared" si="1"/>
        <v>0</v>
      </c>
      <c r="T13" s="4">
        <f t="shared" si="1"/>
        <v>0</v>
      </c>
      <c r="U13" s="4">
        <f t="shared" si="1"/>
        <v>0</v>
      </c>
      <c r="V13" s="4">
        <f t="shared" si="1"/>
        <v>0</v>
      </c>
      <c r="W13" s="4">
        <f t="shared" si="1"/>
        <v>0</v>
      </c>
      <c r="X13" s="4">
        <f t="shared" si="1"/>
        <v>0</v>
      </c>
      <c r="Y13" s="4">
        <f t="shared" si="1"/>
        <v>0</v>
      </c>
      <c r="Z13" s="4">
        <f t="shared" si="1"/>
        <v>0</v>
      </c>
      <c r="AA13" s="4">
        <f t="shared" si="1"/>
        <v>0</v>
      </c>
    </row>
    <row r="14" spans="1:27" x14ac:dyDescent="0.3">
      <c r="B14" s="3" t="s">
        <v>2</v>
      </c>
      <c r="C14" s="4">
        <f>+'Status Quo No Cap Needs'!C13</f>
        <v>0</v>
      </c>
      <c r="D14" s="4">
        <f>+'Status Quo No Cap Needs'!D13</f>
        <v>0</v>
      </c>
      <c r="E14" s="4">
        <f>+'Status Quo No Cap Needs'!E13</f>
        <v>0</v>
      </c>
      <c r="F14" s="4">
        <f t="shared" ref="F14:AA14" si="2">ROUND($E14*((1+$F$47)^(F$10-$E$10)),0)</f>
        <v>0</v>
      </c>
      <c r="G14" s="4">
        <f t="shared" si="2"/>
        <v>0</v>
      </c>
      <c r="H14" s="4">
        <f t="shared" si="2"/>
        <v>0</v>
      </c>
      <c r="I14" s="4">
        <f t="shared" si="2"/>
        <v>0</v>
      </c>
      <c r="J14" s="4">
        <f t="shared" si="2"/>
        <v>0</v>
      </c>
      <c r="K14" s="4">
        <f t="shared" si="2"/>
        <v>0</v>
      </c>
      <c r="L14" s="4">
        <f t="shared" si="2"/>
        <v>0</v>
      </c>
      <c r="M14" s="4">
        <f t="shared" si="2"/>
        <v>0</v>
      </c>
      <c r="N14" s="4">
        <f t="shared" si="2"/>
        <v>0</v>
      </c>
      <c r="O14" s="4">
        <f t="shared" si="2"/>
        <v>0</v>
      </c>
      <c r="P14" s="4">
        <f t="shared" si="2"/>
        <v>0</v>
      </c>
      <c r="Q14" s="4">
        <f t="shared" si="2"/>
        <v>0</v>
      </c>
      <c r="R14" s="4">
        <f t="shared" si="2"/>
        <v>0</v>
      </c>
      <c r="S14" s="4">
        <f t="shared" si="2"/>
        <v>0</v>
      </c>
      <c r="T14" s="4">
        <f t="shared" si="2"/>
        <v>0</v>
      </c>
      <c r="U14" s="4">
        <f t="shared" si="2"/>
        <v>0</v>
      </c>
      <c r="V14" s="4">
        <f t="shared" si="2"/>
        <v>0</v>
      </c>
      <c r="W14" s="4">
        <f t="shared" si="2"/>
        <v>0</v>
      </c>
      <c r="X14" s="4">
        <f t="shared" si="2"/>
        <v>0</v>
      </c>
      <c r="Y14" s="4">
        <f t="shared" si="2"/>
        <v>0</v>
      </c>
      <c r="Z14" s="4">
        <f t="shared" si="2"/>
        <v>0</v>
      </c>
      <c r="AA14" s="4">
        <f t="shared" si="2"/>
        <v>0</v>
      </c>
    </row>
    <row r="15" spans="1:27" x14ac:dyDescent="0.3">
      <c r="E15" s="4"/>
      <c r="F15" s="4"/>
      <c r="G15" s="4"/>
      <c r="H15" s="4"/>
      <c r="I15" s="4"/>
      <c r="J15" s="4"/>
      <c r="K15" s="4"/>
      <c r="L15" s="4"/>
      <c r="M15" s="4"/>
      <c r="N15" s="4"/>
      <c r="O15" s="4"/>
      <c r="P15" s="4"/>
      <c r="Q15" s="4"/>
      <c r="R15" s="4"/>
      <c r="S15" s="4"/>
      <c r="T15" s="4"/>
      <c r="U15" s="4"/>
      <c r="V15" s="4"/>
      <c r="W15" s="4"/>
      <c r="X15" s="4"/>
      <c r="Y15" s="4"/>
      <c r="Z15" s="4"/>
      <c r="AA15" s="4"/>
    </row>
    <row r="16" spans="1:27" x14ac:dyDescent="0.3">
      <c r="B16" s="7" t="s">
        <v>3</v>
      </c>
      <c r="C16" s="5">
        <f>SUM(C11:C15)</f>
        <v>0</v>
      </c>
      <c r="D16" s="5">
        <f>SUM(D11:D15)</f>
        <v>0</v>
      </c>
      <c r="E16" s="5">
        <f t="shared" ref="E16:AA16" si="3">SUM(E11:E15)</f>
        <v>0</v>
      </c>
      <c r="F16" s="5">
        <f t="shared" si="3"/>
        <v>0</v>
      </c>
      <c r="G16" s="5">
        <f t="shared" si="3"/>
        <v>0</v>
      </c>
      <c r="H16" s="5">
        <f t="shared" si="3"/>
        <v>0</v>
      </c>
      <c r="I16" s="5">
        <f t="shared" si="3"/>
        <v>0</v>
      </c>
      <c r="J16" s="5">
        <f t="shared" si="3"/>
        <v>0</v>
      </c>
      <c r="K16" s="5">
        <f t="shared" si="3"/>
        <v>0</v>
      </c>
      <c r="L16" s="5">
        <f t="shared" si="3"/>
        <v>0</v>
      </c>
      <c r="M16" s="5">
        <f t="shared" si="3"/>
        <v>0</v>
      </c>
      <c r="N16" s="5">
        <f t="shared" si="3"/>
        <v>0</v>
      </c>
      <c r="O16" s="5">
        <f t="shared" si="3"/>
        <v>0</v>
      </c>
      <c r="P16" s="5">
        <f t="shared" si="3"/>
        <v>0</v>
      </c>
      <c r="Q16" s="5">
        <f t="shared" si="3"/>
        <v>0</v>
      </c>
      <c r="R16" s="5">
        <f t="shared" si="3"/>
        <v>0</v>
      </c>
      <c r="S16" s="5">
        <f t="shared" si="3"/>
        <v>0</v>
      </c>
      <c r="T16" s="5">
        <f t="shared" si="3"/>
        <v>0</v>
      </c>
      <c r="U16" s="5">
        <f t="shared" si="3"/>
        <v>0</v>
      </c>
      <c r="V16" s="5">
        <f t="shared" si="3"/>
        <v>0</v>
      </c>
      <c r="W16" s="5">
        <f t="shared" si="3"/>
        <v>0</v>
      </c>
      <c r="X16" s="5">
        <f t="shared" si="3"/>
        <v>0</v>
      </c>
      <c r="Y16" s="5">
        <f t="shared" si="3"/>
        <v>0</v>
      </c>
      <c r="Z16" s="5">
        <f t="shared" si="3"/>
        <v>0</v>
      </c>
      <c r="AA16" s="5">
        <f t="shared" si="3"/>
        <v>0</v>
      </c>
    </row>
    <row r="17" spans="2:27" x14ac:dyDescent="0.3">
      <c r="E17" s="4"/>
      <c r="F17" s="4"/>
      <c r="G17" s="4"/>
      <c r="H17" s="4"/>
      <c r="I17" s="4"/>
      <c r="J17" s="4"/>
      <c r="K17" s="4"/>
      <c r="L17" s="4"/>
      <c r="M17" s="4"/>
      <c r="N17" s="4"/>
      <c r="O17" s="4"/>
      <c r="P17" s="4"/>
      <c r="Q17" s="4"/>
      <c r="R17" s="4"/>
      <c r="S17" s="4"/>
      <c r="T17" s="4"/>
      <c r="U17" s="4"/>
      <c r="V17" s="4"/>
      <c r="W17" s="4"/>
      <c r="X17" s="4"/>
      <c r="Y17" s="4"/>
      <c r="Z17" s="4"/>
      <c r="AA17" s="4"/>
    </row>
    <row r="18" spans="2:27" x14ac:dyDescent="0.3">
      <c r="B18" s="3" t="s">
        <v>4</v>
      </c>
      <c r="C18" s="4">
        <f>+'Status Quo No Cap Needs'!C17</f>
        <v>0</v>
      </c>
      <c r="D18" s="4">
        <f>+'Status Quo No Cap Needs'!D17</f>
        <v>0</v>
      </c>
      <c r="E18" s="4">
        <f>+'Status Quo No Cap Needs'!E17</f>
        <v>0</v>
      </c>
      <c r="F18" s="4">
        <f t="shared" ref="F18:O21" si="4">ROUND($E18*((1+$F$48)^(F$10-$E$10)),0)</f>
        <v>0</v>
      </c>
      <c r="G18" s="4">
        <f t="shared" si="4"/>
        <v>0</v>
      </c>
      <c r="H18" s="4">
        <f t="shared" si="4"/>
        <v>0</v>
      </c>
      <c r="I18" s="4">
        <f t="shared" si="4"/>
        <v>0</v>
      </c>
      <c r="J18" s="4">
        <f t="shared" si="4"/>
        <v>0</v>
      </c>
      <c r="K18" s="4">
        <f t="shared" si="4"/>
        <v>0</v>
      </c>
      <c r="L18" s="4">
        <f t="shared" si="4"/>
        <v>0</v>
      </c>
      <c r="M18" s="4">
        <f t="shared" si="4"/>
        <v>0</v>
      </c>
      <c r="N18" s="4">
        <f t="shared" si="4"/>
        <v>0</v>
      </c>
      <c r="O18" s="4">
        <f t="shared" si="4"/>
        <v>0</v>
      </c>
      <c r="P18" s="4">
        <f t="shared" ref="P18:AA21" si="5">ROUND($E18*((1+$F$48)^(P$10-$E$10)),0)</f>
        <v>0</v>
      </c>
      <c r="Q18" s="4">
        <f t="shared" si="5"/>
        <v>0</v>
      </c>
      <c r="R18" s="4">
        <f t="shared" si="5"/>
        <v>0</v>
      </c>
      <c r="S18" s="4">
        <f t="shared" si="5"/>
        <v>0</v>
      </c>
      <c r="T18" s="4">
        <f t="shared" si="5"/>
        <v>0</v>
      </c>
      <c r="U18" s="4">
        <f t="shared" si="5"/>
        <v>0</v>
      </c>
      <c r="V18" s="4">
        <f t="shared" si="5"/>
        <v>0</v>
      </c>
      <c r="W18" s="4">
        <f t="shared" si="5"/>
        <v>0</v>
      </c>
      <c r="X18" s="4">
        <f t="shared" si="5"/>
        <v>0</v>
      </c>
      <c r="Y18" s="4">
        <f t="shared" si="5"/>
        <v>0</v>
      </c>
      <c r="Z18" s="4">
        <f t="shared" si="5"/>
        <v>0</v>
      </c>
      <c r="AA18" s="4">
        <f t="shared" si="5"/>
        <v>0</v>
      </c>
    </row>
    <row r="19" spans="2:27" x14ac:dyDescent="0.3">
      <c r="B19" s="3" t="s">
        <v>5</v>
      </c>
      <c r="C19" s="4">
        <f>+'Status Quo No Cap Needs'!C18</f>
        <v>0</v>
      </c>
      <c r="D19" s="4">
        <f>+'Status Quo No Cap Needs'!D18</f>
        <v>0</v>
      </c>
      <c r="E19" s="4">
        <f>+'Status Quo No Cap Needs'!E18</f>
        <v>0</v>
      </c>
      <c r="F19" s="4">
        <f t="shared" si="4"/>
        <v>0</v>
      </c>
      <c r="G19" s="4">
        <f t="shared" si="4"/>
        <v>0</v>
      </c>
      <c r="H19" s="4">
        <f t="shared" si="4"/>
        <v>0</v>
      </c>
      <c r="I19" s="4">
        <f t="shared" si="4"/>
        <v>0</v>
      </c>
      <c r="J19" s="4">
        <f t="shared" si="4"/>
        <v>0</v>
      </c>
      <c r="K19" s="4">
        <f t="shared" si="4"/>
        <v>0</v>
      </c>
      <c r="L19" s="4">
        <f t="shared" si="4"/>
        <v>0</v>
      </c>
      <c r="M19" s="4">
        <f t="shared" si="4"/>
        <v>0</v>
      </c>
      <c r="N19" s="4">
        <f t="shared" si="4"/>
        <v>0</v>
      </c>
      <c r="O19" s="4">
        <f t="shared" si="4"/>
        <v>0</v>
      </c>
      <c r="P19" s="4">
        <f t="shared" si="5"/>
        <v>0</v>
      </c>
      <c r="Q19" s="4">
        <f t="shared" si="5"/>
        <v>0</v>
      </c>
      <c r="R19" s="4">
        <f t="shared" si="5"/>
        <v>0</v>
      </c>
      <c r="S19" s="4">
        <f t="shared" si="5"/>
        <v>0</v>
      </c>
      <c r="T19" s="4">
        <f t="shared" si="5"/>
        <v>0</v>
      </c>
      <c r="U19" s="4">
        <f t="shared" si="5"/>
        <v>0</v>
      </c>
      <c r="V19" s="4">
        <f t="shared" si="5"/>
        <v>0</v>
      </c>
      <c r="W19" s="4">
        <f t="shared" si="5"/>
        <v>0</v>
      </c>
      <c r="X19" s="4">
        <f t="shared" si="5"/>
        <v>0</v>
      </c>
      <c r="Y19" s="4">
        <f t="shared" si="5"/>
        <v>0</v>
      </c>
      <c r="Z19" s="4">
        <f t="shared" si="5"/>
        <v>0</v>
      </c>
      <c r="AA19" s="4">
        <f t="shared" si="5"/>
        <v>0</v>
      </c>
    </row>
    <row r="20" spans="2:27" x14ac:dyDescent="0.3">
      <c r="B20" s="3" t="s">
        <v>14</v>
      </c>
      <c r="C20" s="4">
        <f>+'Status Quo No Cap Needs'!C19</f>
        <v>0</v>
      </c>
      <c r="D20" s="4">
        <f>+'Status Quo No Cap Needs'!D19</f>
        <v>0</v>
      </c>
      <c r="E20" s="4">
        <f>+'Status Quo No Cap Needs'!E19</f>
        <v>0</v>
      </c>
      <c r="F20" s="4">
        <f t="shared" si="4"/>
        <v>0</v>
      </c>
      <c r="G20" s="4">
        <f t="shared" si="4"/>
        <v>0</v>
      </c>
      <c r="H20" s="4">
        <f t="shared" si="4"/>
        <v>0</v>
      </c>
      <c r="I20" s="4">
        <f t="shared" si="4"/>
        <v>0</v>
      </c>
      <c r="J20" s="4">
        <f t="shared" si="4"/>
        <v>0</v>
      </c>
      <c r="K20" s="4">
        <f t="shared" si="4"/>
        <v>0</v>
      </c>
      <c r="L20" s="4">
        <f t="shared" si="4"/>
        <v>0</v>
      </c>
      <c r="M20" s="4">
        <f t="shared" si="4"/>
        <v>0</v>
      </c>
      <c r="N20" s="4">
        <f t="shared" si="4"/>
        <v>0</v>
      </c>
      <c r="O20" s="4">
        <f t="shared" si="4"/>
        <v>0</v>
      </c>
      <c r="P20" s="4">
        <f t="shared" si="5"/>
        <v>0</v>
      </c>
      <c r="Q20" s="4">
        <f t="shared" si="5"/>
        <v>0</v>
      </c>
      <c r="R20" s="4">
        <f t="shared" si="5"/>
        <v>0</v>
      </c>
      <c r="S20" s="4">
        <f t="shared" si="5"/>
        <v>0</v>
      </c>
      <c r="T20" s="4">
        <f t="shared" si="5"/>
        <v>0</v>
      </c>
      <c r="U20" s="4">
        <f t="shared" si="5"/>
        <v>0</v>
      </c>
      <c r="V20" s="4">
        <f t="shared" si="5"/>
        <v>0</v>
      </c>
      <c r="W20" s="4">
        <f t="shared" si="5"/>
        <v>0</v>
      </c>
      <c r="X20" s="4">
        <f t="shared" si="5"/>
        <v>0</v>
      </c>
      <c r="Y20" s="4">
        <f t="shared" si="5"/>
        <v>0</v>
      </c>
      <c r="Z20" s="4">
        <f t="shared" si="5"/>
        <v>0</v>
      </c>
      <c r="AA20" s="4">
        <f t="shared" si="5"/>
        <v>0</v>
      </c>
    </row>
    <row r="21" spans="2:27" x14ac:dyDescent="0.3">
      <c r="B21" s="3" t="s">
        <v>15</v>
      </c>
      <c r="C21" s="4">
        <f>+'Status Quo No Cap Needs'!C20</f>
        <v>0</v>
      </c>
      <c r="D21" s="4">
        <f>+'Status Quo No Cap Needs'!D20</f>
        <v>0</v>
      </c>
      <c r="E21" s="4">
        <f>+'Status Quo No Cap Needs'!E20</f>
        <v>0</v>
      </c>
      <c r="F21" s="4">
        <f t="shared" si="4"/>
        <v>0</v>
      </c>
      <c r="G21" s="4">
        <f t="shared" si="4"/>
        <v>0</v>
      </c>
      <c r="H21" s="4">
        <f t="shared" si="4"/>
        <v>0</v>
      </c>
      <c r="I21" s="4">
        <f t="shared" si="4"/>
        <v>0</v>
      </c>
      <c r="J21" s="4">
        <f t="shared" si="4"/>
        <v>0</v>
      </c>
      <c r="K21" s="4">
        <f t="shared" si="4"/>
        <v>0</v>
      </c>
      <c r="L21" s="4">
        <f t="shared" si="4"/>
        <v>0</v>
      </c>
      <c r="M21" s="4">
        <f t="shared" si="4"/>
        <v>0</v>
      </c>
      <c r="N21" s="4">
        <f t="shared" si="4"/>
        <v>0</v>
      </c>
      <c r="O21" s="4">
        <f t="shared" si="4"/>
        <v>0</v>
      </c>
      <c r="P21" s="4">
        <f t="shared" si="5"/>
        <v>0</v>
      </c>
      <c r="Q21" s="4">
        <f t="shared" si="5"/>
        <v>0</v>
      </c>
      <c r="R21" s="4">
        <f t="shared" si="5"/>
        <v>0</v>
      </c>
      <c r="S21" s="4">
        <f t="shared" si="5"/>
        <v>0</v>
      </c>
      <c r="T21" s="4">
        <f t="shared" si="5"/>
        <v>0</v>
      </c>
      <c r="U21" s="4">
        <f t="shared" si="5"/>
        <v>0</v>
      </c>
      <c r="V21" s="4">
        <f t="shared" si="5"/>
        <v>0</v>
      </c>
      <c r="W21" s="4">
        <f t="shared" si="5"/>
        <v>0</v>
      </c>
      <c r="X21" s="4">
        <f t="shared" si="5"/>
        <v>0</v>
      </c>
      <c r="Y21" s="4">
        <f t="shared" si="5"/>
        <v>0</v>
      </c>
      <c r="Z21" s="4">
        <f t="shared" si="5"/>
        <v>0</v>
      </c>
      <c r="AA21" s="4">
        <f t="shared" si="5"/>
        <v>0</v>
      </c>
    </row>
    <row r="22" spans="2:27" x14ac:dyDescent="0.3">
      <c r="E22" s="4"/>
      <c r="F22" s="4"/>
      <c r="G22" s="4"/>
      <c r="H22" s="4"/>
      <c r="I22" s="4"/>
      <c r="J22" s="4"/>
      <c r="K22" s="4"/>
      <c r="L22" s="4"/>
      <c r="M22" s="4"/>
      <c r="N22" s="4"/>
      <c r="O22" s="4"/>
      <c r="P22" s="4"/>
      <c r="Q22" s="4"/>
      <c r="R22" s="4"/>
      <c r="S22" s="4"/>
      <c r="T22" s="4"/>
      <c r="U22" s="4"/>
      <c r="V22" s="4"/>
      <c r="W22" s="4"/>
      <c r="X22" s="4"/>
      <c r="Y22" s="4"/>
      <c r="Z22" s="4"/>
      <c r="AA22" s="4"/>
    </row>
    <row r="23" spans="2:27" x14ac:dyDescent="0.3">
      <c r="B23" s="7" t="s">
        <v>6</v>
      </c>
      <c r="C23" s="5">
        <f>SUM(C17:C22)</f>
        <v>0</v>
      </c>
      <c r="D23" s="5">
        <f>SUM(D17:D22)</f>
        <v>0</v>
      </c>
      <c r="E23" s="5">
        <f t="shared" ref="E23:AA23" si="6">SUM(E17:E22)</f>
        <v>0</v>
      </c>
      <c r="F23" s="5">
        <f t="shared" si="6"/>
        <v>0</v>
      </c>
      <c r="G23" s="5">
        <f t="shared" si="6"/>
        <v>0</v>
      </c>
      <c r="H23" s="5">
        <f t="shared" si="6"/>
        <v>0</v>
      </c>
      <c r="I23" s="5">
        <f t="shared" si="6"/>
        <v>0</v>
      </c>
      <c r="J23" s="5">
        <f t="shared" si="6"/>
        <v>0</v>
      </c>
      <c r="K23" s="5">
        <f t="shared" si="6"/>
        <v>0</v>
      </c>
      <c r="L23" s="5">
        <f t="shared" si="6"/>
        <v>0</v>
      </c>
      <c r="M23" s="5">
        <f t="shared" si="6"/>
        <v>0</v>
      </c>
      <c r="N23" s="5">
        <f t="shared" si="6"/>
        <v>0</v>
      </c>
      <c r="O23" s="5">
        <f t="shared" si="6"/>
        <v>0</v>
      </c>
      <c r="P23" s="5">
        <f t="shared" si="6"/>
        <v>0</v>
      </c>
      <c r="Q23" s="5">
        <f t="shared" si="6"/>
        <v>0</v>
      </c>
      <c r="R23" s="5">
        <f t="shared" si="6"/>
        <v>0</v>
      </c>
      <c r="S23" s="5">
        <f t="shared" si="6"/>
        <v>0</v>
      </c>
      <c r="T23" s="5">
        <f t="shared" si="6"/>
        <v>0</v>
      </c>
      <c r="U23" s="5">
        <f t="shared" si="6"/>
        <v>0</v>
      </c>
      <c r="V23" s="5">
        <f t="shared" si="6"/>
        <v>0</v>
      </c>
      <c r="W23" s="5">
        <f t="shared" si="6"/>
        <v>0</v>
      </c>
      <c r="X23" s="5">
        <f t="shared" si="6"/>
        <v>0</v>
      </c>
      <c r="Y23" s="5">
        <f t="shared" si="6"/>
        <v>0</v>
      </c>
      <c r="Z23" s="5">
        <f t="shared" si="6"/>
        <v>0</v>
      </c>
      <c r="AA23" s="5">
        <f t="shared" si="6"/>
        <v>0</v>
      </c>
    </row>
    <row r="24" spans="2:27" x14ac:dyDescent="0.3">
      <c r="E24" s="4"/>
      <c r="F24" s="4"/>
      <c r="G24" s="4"/>
      <c r="H24" s="4"/>
      <c r="I24" s="4"/>
      <c r="J24" s="4"/>
      <c r="K24" s="4"/>
      <c r="L24" s="4"/>
      <c r="M24" s="4"/>
      <c r="N24" s="4"/>
      <c r="O24" s="4"/>
      <c r="P24" s="4"/>
      <c r="Q24" s="4"/>
      <c r="R24" s="4"/>
      <c r="S24" s="4"/>
      <c r="T24" s="4"/>
      <c r="U24" s="4"/>
      <c r="V24" s="4"/>
      <c r="W24" s="4"/>
      <c r="X24" s="4"/>
      <c r="Y24" s="4"/>
      <c r="Z24" s="4"/>
      <c r="AA24" s="4"/>
    </row>
    <row r="25" spans="2:27" x14ac:dyDescent="0.3">
      <c r="B25" s="3" t="s">
        <v>7</v>
      </c>
      <c r="C25" s="4">
        <f>+'Status Quo No Cap Needs'!C24</f>
        <v>0</v>
      </c>
      <c r="D25" s="4">
        <f>+'Status Quo No Cap Needs'!D24</f>
        <v>0</v>
      </c>
      <c r="E25" s="4">
        <f>+'Status Quo No Cap Needs'!E24</f>
        <v>0</v>
      </c>
      <c r="F25" s="13">
        <v>0</v>
      </c>
      <c r="G25" s="4">
        <f t="shared" ref="G25:AA25" si="7">ROUND($F25*((1+$G$49)^(G$10-$F$10)),0)</f>
        <v>0</v>
      </c>
      <c r="H25" s="4">
        <f t="shared" si="7"/>
        <v>0</v>
      </c>
      <c r="I25" s="4">
        <f t="shared" si="7"/>
        <v>0</v>
      </c>
      <c r="J25" s="4">
        <f t="shared" si="7"/>
        <v>0</v>
      </c>
      <c r="K25" s="4">
        <f t="shared" si="7"/>
        <v>0</v>
      </c>
      <c r="L25" s="4">
        <f t="shared" si="7"/>
        <v>0</v>
      </c>
      <c r="M25" s="4">
        <f t="shared" si="7"/>
        <v>0</v>
      </c>
      <c r="N25" s="4">
        <f t="shared" si="7"/>
        <v>0</v>
      </c>
      <c r="O25" s="4">
        <f t="shared" si="7"/>
        <v>0</v>
      </c>
      <c r="P25" s="4">
        <f t="shared" si="7"/>
        <v>0</v>
      </c>
      <c r="Q25" s="4">
        <f t="shared" si="7"/>
        <v>0</v>
      </c>
      <c r="R25" s="4">
        <f t="shared" si="7"/>
        <v>0</v>
      </c>
      <c r="S25" s="4">
        <f t="shared" si="7"/>
        <v>0</v>
      </c>
      <c r="T25" s="4">
        <f t="shared" si="7"/>
        <v>0</v>
      </c>
      <c r="U25" s="4">
        <f t="shared" si="7"/>
        <v>0</v>
      </c>
      <c r="V25" s="4">
        <f t="shared" si="7"/>
        <v>0</v>
      </c>
      <c r="W25" s="4">
        <f t="shared" si="7"/>
        <v>0</v>
      </c>
      <c r="X25" s="4">
        <f t="shared" si="7"/>
        <v>0</v>
      </c>
      <c r="Y25" s="4">
        <f t="shared" si="7"/>
        <v>0</v>
      </c>
      <c r="Z25" s="4">
        <f t="shared" si="7"/>
        <v>0</v>
      </c>
      <c r="AA25" s="4">
        <f t="shared" si="7"/>
        <v>0</v>
      </c>
    </row>
    <row r="26" spans="2:27" x14ac:dyDescent="0.3">
      <c r="E26" s="4"/>
      <c r="F26" s="4"/>
      <c r="G26" s="4"/>
      <c r="H26" s="4"/>
      <c r="I26" s="4"/>
      <c r="J26" s="4"/>
      <c r="K26" s="4"/>
      <c r="L26" s="4"/>
      <c r="M26" s="4"/>
      <c r="N26" s="4"/>
      <c r="O26" s="4"/>
      <c r="P26" s="4"/>
      <c r="Q26" s="4"/>
      <c r="R26" s="4"/>
      <c r="S26" s="4"/>
      <c r="T26" s="4"/>
      <c r="U26" s="4"/>
      <c r="V26" s="4"/>
      <c r="W26" s="4"/>
      <c r="X26" s="4"/>
      <c r="Y26" s="4"/>
      <c r="Z26" s="4"/>
      <c r="AA26" s="4"/>
    </row>
    <row r="27" spans="2:27" x14ac:dyDescent="0.3">
      <c r="B27" s="7" t="s">
        <v>8</v>
      </c>
      <c r="C27" s="5">
        <f t="shared" ref="C27:AA27" si="8">+C16+SUM(C23:C26)</f>
        <v>0</v>
      </c>
      <c r="D27" s="5">
        <f t="shared" si="8"/>
        <v>0</v>
      </c>
      <c r="E27" s="5">
        <f t="shared" si="8"/>
        <v>0</v>
      </c>
      <c r="F27" s="5">
        <f t="shared" si="8"/>
        <v>0</v>
      </c>
      <c r="G27" s="5">
        <f t="shared" si="8"/>
        <v>0</v>
      </c>
      <c r="H27" s="5">
        <f t="shared" si="8"/>
        <v>0</v>
      </c>
      <c r="I27" s="5">
        <f t="shared" si="8"/>
        <v>0</v>
      </c>
      <c r="J27" s="5">
        <f t="shared" si="8"/>
        <v>0</v>
      </c>
      <c r="K27" s="5">
        <f t="shared" si="8"/>
        <v>0</v>
      </c>
      <c r="L27" s="5">
        <f t="shared" si="8"/>
        <v>0</v>
      </c>
      <c r="M27" s="5">
        <f t="shared" si="8"/>
        <v>0</v>
      </c>
      <c r="N27" s="5">
        <f t="shared" si="8"/>
        <v>0</v>
      </c>
      <c r="O27" s="5">
        <f t="shared" si="8"/>
        <v>0</v>
      </c>
      <c r="P27" s="5">
        <f t="shared" si="8"/>
        <v>0</v>
      </c>
      <c r="Q27" s="5">
        <f t="shared" si="8"/>
        <v>0</v>
      </c>
      <c r="R27" s="5">
        <f t="shared" si="8"/>
        <v>0</v>
      </c>
      <c r="S27" s="5">
        <f t="shared" si="8"/>
        <v>0</v>
      </c>
      <c r="T27" s="5">
        <f t="shared" si="8"/>
        <v>0</v>
      </c>
      <c r="U27" s="5">
        <f t="shared" si="8"/>
        <v>0</v>
      </c>
      <c r="V27" s="5">
        <f t="shared" si="8"/>
        <v>0</v>
      </c>
      <c r="W27" s="5">
        <f t="shared" si="8"/>
        <v>0</v>
      </c>
      <c r="X27" s="5">
        <f t="shared" si="8"/>
        <v>0</v>
      </c>
      <c r="Y27" s="5">
        <f t="shared" si="8"/>
        <v>0</v>
      </c>
      <c r="Z27" s="5">
        <f t="shared" si="8"/>
        <v>0</v>
      </c>
      <c r="AA27" s="5">
        <f t="shared" si="8"/>
        <v>0</v>
      </c>
    </row>
    <row r="28" spans="2:27" x14ac:dyDescent="0.3">
      <c r="E28" s="4"/>
      <c r="F28" s="4"/>
      <c r="G28" s="4"/>
      <c r="H28" s="4"/>
      <c r="I28" s="4"/>
      <c r="J28" s="4"/>
      <c r="K28" s="4"/>
      <c r="L28" s="4"/>
      <c r="M28" s="4"/>
      <c r="N28" s="4"/>
      <c r="O28" s="4"/>
      <c r="P28" s="4"/>
      <c r="Q28" s="4"/>
      <c r="R28" s="4"/>
      <c r="S28" s="4"/>
      <c r="T28" s="4"/>
      <c r="U28" s="4"/>
      <c r="V28" s="4"/>
      <c r="W28" s="4"/>
      <c r="X28" s="4"/>
      <c r="Y28" s="4"/>
      <c r="Z28" s="4"/>
      <c r="AA28" s="4"/>
    </row>
    <row r="29" spans="2:27" x14ac:dyDescent="0.3">
      <c r="B29" s="3" t="s">
        <v>13</v>
      </c>
      <c r="C29" s="4">
        <f>+'Status Quo No Cap Needs'!C28</f>
        <v>0</v>
      </c>
      <c r="D29" s="4">
        <f>+'Status Quo No Cap Needs'!D28</f>
        <v>0</v>
      </c>
      <c r="E29" s="4">
        <f>+'Status Quo No Cap Needs'!E28</f>
        <v>0</v>
      </c>
      <c r="F29" s="4">
        <f>ROUND(PMT(F39/12,F41,F42)*12,0)</f>
        <v>0</v>
      </c>
      <c r="G29" s="4">
        <f>+F29</f>
        <v>0</v>
      </c>
      <c r="H29" s="4">
        <f>+G29</f>
        <v>0</v>
      </c>
      <c r="I29" s="4">
        <f t="shared" ref="I29:AA29" si="9">+H29</f>
        <v>0</v>
      </c>
      <c r="J29" s="4">
        <f t="shared" si="9"/>
        <v>0</v>
      </c>
      <c r="K29" s="4">
        <f t="shared" si="9"/>
        <v>0</v>
      </c>
      <c r="L29" s="4">
        <f t="shared" si="9"/>
        <v>0</v>
      </c>
      <c r="M29" s="4">
        <f t="shared" si="9"/>
        <v>0</v>
      </c>
      <c r="N29" s="4">
        <f t="shared" si="9"/>
        <v>0</v>
      </c>
      <c r="O29" s="4">
        <f t="shared" si="9"/>
        <v>0</v>
      </c>
      <c r="P29" s="4">
        <f t="shared" si="9"/>
        <v>0</v>
      </c>
      <c r="Q29" s="4">
        <f t="shared" si="9"/>
        <v>0</v>
      </c>
      <c r="R29" s="4">
        <f t="shared" si="9"/>
        <v>0</v>
      </c>
      <c r="S29" s="4">
        <f t="shared" si="9"/>
        <v>0</v>
      </c>
      <c r="T29" s="4">
        <f t="shared" si="9"/>
        <v>0</v>
      </c>
      <c r="U29" s="4">
        <f t="shared" si="9"/>
        <v>0</v>
      </c>
      <c r="V29" s="4">
        <f t="shared" si="9"/>
        <v>0</v>
      </c>
      <c r="W29" s="4">
        <f t="shared" si="9"/>
        <v>0</v>
      </c>
      <c r="X29" s="4">
        <f t="shared" si="9"/>
        <v>0</v>
      </c>
      <c r="Y29" s="4">
        <f t="shared" si="9"/>
        <v>0</v>
      </c>
      <c r="Z29" s="4">
        <f t="shared" si="9"/>
        <v>0</v>
      </c>
      <c r="AA29" s="4">
        <f t="shared" si="9"/>
        <v>0</v>
      </c>
    </row>
    <row r="30" spans="2:27" x14ac:dyDescent="0.3">
      <c r="B30" s="3" t="s">
        <v>12</v>
      </c>
      <c r="C30" s="4">
        <f>+'Status Quo No Cap Needs'!C29</f>
        <v>0</v>
      </c>
      <c r="D30" s="4">
        <f>+'Status Quo No Cap Needs'!D29</f>
        <v>0</v>
      </c>
      <c r="E30" s="4">
        <f>+'Status Quo No Cap Needs'!E29</f>
        <v>0</v>
      </c>
      <c r="F30" s="4">
        <f t="shared" ref="F30:AA30" si="10">-ROUND(F42*$F$40,0)</f>
        <v>0</v>
      </c>
      <c r="G30" s="4">
        <f t="shared" si="10"/>
        <v>0</v>
      </c>
      <c r="H30" s="4">
        <f t="shared" si="10"/>
        <v>0</v>
      </c>
      <c r="I30" s="4">
        <f t="shared" si="10"/>
        <v>0</v>
      </c>
      <c r="J30" s="4">
        <f t="shared" si="10"/>
        <v>0</v>
      </c>
      <c r="K30" s="4">
        <f t="shared" si="10"/>
        <v>0</v>
      </c>
      <c r="L30" s="4">
        <f t="shared" si="10"/>
        <v>0</v>
      </c>
      <c r="M30" s="4">
        <f t="shared" si="10"/>
        <v>0</v>
      </c>
      <c r="N30" s="4">
        <f t="shared" si="10"/>
        <v>0</v>
      </c>
      <c r="O30" s="4">
        <f t="shared" si="10"/>
        <v>0</v>
      </c>
      <c r="P30" s="4">
        <f t="shared" si="10"/>
        <v>0</v>
      </c>
      <c r="Q30" s="4">
        <f t="shared" si="10"/>
        <v>0</v>
      </c>
      <c r="R30" s="4">
        <f t="shared" si="10"/>
        <v>0</v>
      </c>
      <c r="S30" s="4">
        <f t="shared" si="10"/>
        <v>0</v>
      </c>
      <c r="T30" s="4">
        <f t="shared" si="10"/>
        <v>0</v>
      </c>
      <c r="U30" s="4">
        <f t="shared" si="10"/>
        <v>0</v>
      </c>
      <c r="V30" s="4">
        <f t="shared" si="10"/>
        <v>0</v>
      </c>
      <c r="W30" s="4">
        <f t="shared" si="10"/>
        <v>0</v>
      </c>
      <c r="X30" s="4">
        <f t="shared" si="10"/>
        <v>0</v>
      </c>
      <c r="Y30" s="4">
        <f t="shared" si="10"/>
        <v>0</v>
      </c>
      <c r="Z30" s="4">
        <f t="shared" si="10"/>
        <v>0</v>
      </c>
      <c r="AA30" s="4">
        <f t="shared" si="10"/>
        <v>0</v>
      </c>
    </row>
    <row r="31" spans="2:27" x14ac:dyDescent="0.3">
      <c r="E31" s="4"/>
      <c r="F31" s="4"/>
      <c r="G31" s="4"/>
      <c r="H31" s="4"/>
      <c r="I31" s="4"/>
      <c r="J31" s="4"/>
      <c r="K31" s="4"/>
      <c r="L31" s="4"/>
      <c r="M31" s="4"/>
      <c r="N31" s="4"/>
      <c r="O31" s="4"/>
      <c r="P31" s="4"/>
      <c r="Q31" s="4"/>
      <c r="R31" s="4"/>
      <c r="S31" s="4"/>
      <c r="T31" s="4"/>
      <c r="U31" s="4"/>
      <c r="V31" s="4"/>
      <c r="W31" s="4"/>
      <c r="X31" s="4"/>
      <c r="Y31" s="4"/>
      <c r="Z31" s="4"/>
      <c r="AA31" s="4"/>
    </row>
    <row r="32" spans="2:27" x14ac:dyDescent="0.3">
      <c r="B32" s="7" t="s">
        <v>9</v>
      </c>
      <c r="C32" s="43">
        <f>SUM(C27:C31)</f>
        <v>0</v>
      </c>
      <c r="D32" s="43">
        <f>SUM(D27:D31)</f>
        <v>0</v>
      </c>
      <c r="E32" s="43">
        <f t="shared" ref="E32:AA32" si="11">SUM(E27:E31)</f>
        <v>0</v>
      </c>
      <c r="F32" s="43">
        <f t="shared" si="11"/>
        <v>0</v>
      </c>
      <c r="G32" s="43">
        <f t="shared" si="11"/>
        <v>0</v>
      </c>
      <c r="H32" s="43">
        <f t="shared" si="11"/>
        <v>0</v>
      </c>
      <c r="I32" s="43">
        <f t="shared" si="11"/>
        <v>0</v>
      </c>
      <c r="J32" s="43">
        <f t="shared" si="11"/>
        <v>0</v>
      </c>
      <c r="K32" s="43">
        <f t="shared" si="11"/>
        <v>0</v>
      </c>
      <c r="L32" s="43">
        <f t="shared" si="11"/>
        <v>0</v>
      </c>
      <c r="M32" s="43">
        <f t="shared" si="11"/>
        <v>0</v>
      </c>
      <c r="N32" s="43">
        <f t="shared" si="11"/>
        <v>0</v>
      </c>
      <c r="O32" s="43">
        <f t="shared" si="11"/>
        <v>0</v>
      </c>
      <c r="P32" s="43">
        <f t="shared" si="11"/>
        <v>0</v>
      </c>
      <c r="Q32" s="43">
        <f t="shared" si="11"/>
        <v>0</v>
      </c>
      <c r="R32" s="43">
        <f t="shared" si="11"/>
        <v>0</v>
      </c>
      <c r="S32" s="43">
        <f t="shared" si="11"/>
        <v>0</v>
      </c>
      <c r="T32" s="43">
        <f t="shared" si="11"/>
        <v>0</v>
      </c>
      <c r="U32" s="43">
        <f t="shared" si="11"/>
        <v>0</v>
      </c>
      <c r="V32" s="43">
        <f t="shared" si="11"/>
        <v>0</v>
      </c>
      <c r="W32" s="43">
        <f t="shared" si="11"/>
        <v>0</v>
      </c>
      <c r="X32" s="43">
        <f t="shared" si="11"/>
        <v>0</v>
      </c>
      <c r="Y32" s="43">
        <f t="shared" si="11"/>
        <v>0</v>
      </c>
      <c r="Z32" s="43">
        <f t="shared" si="11"/>
        <v>0</v>
      </c>
      <c r="AA32" s="43">
        <f t="shared" si="11"/>
        <v>0</v>
      </c>
    </row>
    <row r="33" spans="2:27" x14ac:dyDescent="0.3">
      <c r="E33" s="4"/>
      <c r="F33" s="4"/>
      <c r="G33" s="4"/>
      <c r="H33" s="4"/>
      <c r="I33" s="4"/>
      <c r="J33" s="4"/>
      <c r="K33" s="4"/>
      <c r="L33" s="4"/>
      <c r="M33" s="4"/>
      <c r="N33" s="4"/>
      <c r="O33" s="4"/>
      <c r="P33" s="4"/>
      <c r="Q33" s="4"/>
      <c r="R33" s="4"/>
      <c r="S33" s="4"/>
      <c r="T33" s="4"/>
      <c r="U33" s="4"/>
      <c r="V33" s="4"/>
      <c r="W33" s="4"/>
      <c r="X33" s="4"/>
      <c r="Y33" s="4"/>
      <c r="Z33" s="4"/>
      <c r="AA33" s="4"/>
    </row>
    <row r="34" spans="2:27" x14ac:dyDescent="0.3">
      <c r="B34" s="3" t="s">
        <v>36</v>
      </c>
      <c r="D34" s="9" t="str">
        <f>IF(D12=0,"",(+D12/C12-1))</f>
        <v/>
      </c>
      <c r="E34" s="9" t="str">
        <f t="shared" ref="E34:Y34" si="12">IF(E12=0,"",(+E12/D12-1))</f>
        <v/>
      </c>
      <c r="F34" s="9" t="str">
        <f t="shared" si="12"/>
        <v/>
      </c>
      <c r="G34" s="9" t="str">
        <f t="shared" si="12"/>
        <v/>
      </c>
      <c r="H34" s="9" t="str">
        <f t="shared" si="12"/>
        <v/>
      </c>
      <c r="I34" s="9" t="str">
        <f t="shared" si="12"/>
        <v/>
      </c>
      <c r="J34" s="9" t="str">
        <f t="shared" si="12"/>
        <v/>
      </c>
      <c r="K34" s="9" t="str">
        <f t="shared" si="12"/>
        <v/>
      </c>
      <c r="L34" s="9" t="str">
        <f t="shared" si="12"/>
        <v/>
      </c>
      <c r="M34" s="9" t="str">
        <f t="shared" si="12"/>
        <v/>
      </c>
      <c r="N34" s="9" t="str">
        <f t="shared" si="12"/>
        <v/>
      </c>
      <c r="O34" s="9" t="str">
        <f t="shared" si="12"/>
        <v/>
      </c>
      <c r="P34" s="9" t="str">
        <f t="shared" si="12"/>
        <v/>
      </c>
      <c r="Q34" s="9" t="str">
        <f t="shared" si="12"/>
        <v/>
      </c>
      <c r="R34" s="9" t="str">
        <f t="shared" si="12"/>
        <v/>
      </c>
      <c r="S34" s="9" t="str">
        <f t="shared" si="12"/>
        <v/>
      </c>
      <c r="T34" s="9" t="str">
        <f t="shared" si="12"/>
        <v/>
      </c>
      <c r="U34" s="9" t="str">
        <f t="shared" si="12"/>
        <v/>
      </c>
      <c r="V34" s="9" t="str">
        <f t="shared" si="12"/>
        <v/>
      </c>
      <c r="W34" s="9" t="str">
        <f t="shared" si="12"/>
        <v/>
      </c>
      <c r="X34" s="9" t="str">
        <f t="shared" si="12"/>
        <v/>
      </c>
      <c r="Y34" s="9" t="str">
        <f t="shared" si="12"/>
        <v/>
      </c>
      <c r="Z34" s="9" t="e">
        <f t="shared" ref="Z34:AA34" si="13">+Z12/Y12-1</f>
        <v>#DIV/0!</v>
      </c>
      <c r="AA34" s="9" t="e">
        <f t="shared" si="13"/>
        <v>#DIV/0!</v>
      </c>
    </row>
    <row r="35" spans="2:27" x14ac:dyDescent="0.3">
      <c r="B35" s="3" t="s">
        <v>10</v>
      </c>
      <c r="C35" s="8">
        <f>IF(C29+C30=0,0,+C27/(-C29-C30))</f>
        <v>0</v>
      </c>
      <c r="D35" s="8">
        <f t="shared" ref="D35:AA35" si="14">IF(D29+D30=0,0,+D27/(-D29-D30))</f>
        <v>0</v>
      </c>
      <c r="E35" s="8">
        <f t="shared" si="14"/>
        <v>0</v>
      </c>
      <c r="F35" s="8">
        <f t="shared" si="14"/>
        <v>0</v>
      </c>
      <c r="G35" s="8">
        <f t="shared" si="14"/>
        <v>0</v>
      </c>
      <c r="H35" s="8">
        <f t="shared" si="14"/>
        <v>0</v>
      </c>
      <c r="I35" s="8">
        <f t="shared" si="14"/>
        <v>0</v>
      </c>
      <c r="J35" s="8">
        <f t="shared" si="14"/>
        <v>0</v>
      </c>
      <c r="K35" s="8">
        <f t="shared" si="14"/>
        <v>0</v>
      </c>
      <c r="L35" s="8">
        <f t="shared" si="14"/>
        <v>0</v>
      </c>
      <c r="M35" s="8">
        <f t="shared" si="14"/>
        <v>0</v>
      </c>
      <c r="N35" s="8">
        <f t="shared" si="14"/>
        <v>0</v>
      </c>
      <c r="O35" s="8">
        <f t="shared" si="14"/>
        <v>0</v>
      </c>
      <c r="P35" s="8">
        <f t="shared" si="14"/>
        <v>0</v>
      </c>
      <c r="Q35" s="8">
        <f t="shared" si="14"/>
        <v>0</v>
      </c>
      <c r="R35" s="8">
        <f t="shared" si="14"/>
        <v>0</v>
      </c>
      <c r="S35" s="8">
        <f t="shared" si="14"/>
        <v>0</v>
      </c>
      <c r="T35" s="8">
        <f t="shared" si="14"/>
        <v>0</v>
      </c>
      <c r="U35" s="8">
        <f t="shared" si="14"/>
        <v>0</v>
      </c>
      <c r="V35" s="8">
        <f t="shared" si="14"/>
        <v>0</v>
      </c>
      <c r="W35" s="8">
        <f t="shared" si="14"/>
        <v>0</v>
      </c>
      <c r="X35" s="8">
        <f t="shared" si="14"/>
        <v>0</v>
      </c>
      <c r="Y35" s="8">
        <f t="shared" si="14"/>
        <v>0</v>
      </c>
      <c r="Z35" s="8">
        <f t="shared" si="14"/>
        <v>0</v>
      </c>
      <c r="AA35" s="8">
        <f t="shared" si="14"/>
        <v>0</v>
      </c>
    </row>
    <row r="36" spans="2:27" x14ac:dyDescent="0.3">
      <c r="B36" s="3" t="s">
        <v>11</v>
      </c>
      <c r="C36" s="9" t="str">
        <f>IF(C23=0,"",(+C32/-C23))</f>
        <v/>
      </c>
      <c r="D36" s="9" t="str">
        <f t="shared" ref="D36:Y36" si="15">IF(D23=0,"",(+D32/-D23))</f>
        <v/>
      </c>
      <c r="E36" s="9" t="str">
        <f t="shared" si="15"/>
        <v/>
      </c>
      <c r="F36" s="9" t="str">
        <f t="shared" si="15"/>
        <v/>
      </c>
      <c r="G36" s="9" t="str">
        <f t="shared" si="15"/>
        <v/>
      </c>
      <c r="H36" s="9" t="str">
        <f t="shared" si="15"/>
        <v/>
      </c>
      <c r="I36" s="9" t="str">
        <f t="shared" si="15"/>
        <v/>
      </c>
      <c r="J36" s="9" t="str">
        <f t="shared" si="15"/>
        <v/>
      </c>
      <c r="K36" s="9" t="str">
        <f t="shared" si="15"/>
        <v/>
      </c>
      <c r="L36" s="9" t="str">
        <f t="shared" si="15"/>
        <v/>
      </c>
      <c r="M36" s="9" t="str">
        <f t="shared" si="15"/>
        <v/>
      </c>
      <c r="N36" s="9" t="str">
        <f t="shared" si="15"/>
        <v/>
      </c>
      <c r="O36" s="9" t="str">
        <f t="shared" si="15"/>
        <v/>
      </c>
      <c r="P36" s="9" t="str">
        <f t="shared" si="15"/>
        <v/>
      </c>
      <c r="Q36" s="9" t="str">
        <f t="shared" si="15"/>
        <v/>
      </c>
      <c r="R36" s="9" t="str">
        <f t="shared" si="15"/>
        <v/>
      </c>
      <c r="S36" s="9" t="str">
        <f t="shared" si="15"/>
        <v/>
      </c>
      <c r="T36" s="9" t="str">
        <f t="shared" si="15"/>
        <v/>
      </c>
      <c r="U36" s="9" t="str">
        <f t="shared" si="15"/>
        <v/>
      </c>
      <c r="V36" s="9" t="str">
        <f t="shared" si="15"/>
        <v/>
      </c>
      <c r="W36" s="9" t="str">
        <f t="shared" si="15"/>
        <v/>
      </c>
      <c r="X36" s="9" t="str">
        <f t="shared" si="15"/>
        <v/>
      </c>
      <c r="Y36" s="9" t="str">
        <f t="shared" si="15"/>
        <v/>
      </c>
      <c r="Z36" s="9" t="e">
        <f t="shared" ref="Z36:AA36" si="16">+Z32/-Z23</f>
        <v>#DIV/0!</v>
      </c>
      <c r="AA36" s="9" t="e">
        <f t="shared" si="16"/>
        <v>#DIV/0!</v>
      </c>
    </row>
    <row r="38" spans="2:27" x14ac:dyDescent="0.3">
      <c r="B38" s="3" t="s">
        <v>180</v>
      </c>
    </row>
    <row r="39" spans="2:27" x14ac:dyDescent="0.3">
      <c r="B39" s="10" t="s">
        <v>181</v>
      </c>
      <c r="F39" s="12">
        <v>0</v>
      </c>
    </row>
    <row r="40" spans="2:27" x14ac:dyDescent="0.3">
      <c r="B40" s="10" t="s">
        <v>12</v>
      </c>
      <c r="F40" s="46">
        <v>0</v>
      </c>
    </row>
    <row r="41" spans="2:27" x14ac:dyDescent="0.3">
      <c r="B41" s="10" t="s">
        <v>183</v>
      </c>
      <c r="F41" s="16">
        <v>360</v>
      </c>
      <c r="G41" s="47">
        <f t="shared" ref="G41" si="17">+F41-12</f>
        <v>348</v>
      </c>
      <c r="H41" s="47">
        <f t="shared" ref="H41" si="18">+G41-12</f>
        <v>336</v>
      </c>
      <c r="I41" s="47">
        <f t="shared" ref="I41:AA41" si="19">+H41-12</f>
        <v>324</v>
      </c>
      <c r="J41" s="47">
        <f t="shared" si="19"/>
        <v>312</v>
      </c>
      <c r="K41" s="47">
        <f t="shared" si="19"/>
        <v>300</v>
      </c>
      <c r="L41" s="47">
        <f t="shared" si="19"/>
        <v>288</v>
      </c>
      <c r="M41" s="47">
        <f t="shared" si="19"/>
        <v>276</v>
      </c>
      <c r="N41" s="47">
        <f t="shared" si="19"/>
        <v>264</v>
      </c>
      <c r="O41" s="47">
        <f t="shared" si="19"/>
        <v>252</v>
      </c>
      <c r="P41" s="47">
        <f t="shared" si="19"/>
        <v>240</v>
      </c>
      <c r="Q41" s="47">
        <f t="shared" si="19"/>
        <v>228</v>
      </c>
      <c r="R41" s="47">
        <f t="shared" si="19"/>
        <v>216</v>
      </c>
      <c r="S41" s="47">
        <f t="shared" si="19"/>
        <v>204</v>
      </c>
      <c r="T41" s="47">
        <f t="shared" si="19"/>
        <v>192</v>
      </c>
      <c r="U41" s="47">
        <f t="shared" si="19"/>
        <v>180</v>
      </c>
      <c r="V41" s="47">
        <f t="shared" si="19"/>
        <v>168</v>
      </c>
      <c r="W41" s="47">
        <f t="shared" si="19"/>
        <v>156</v>
      </c>
      <c r="X41" s="47">
        <f t="shared" si="19"/>
        <v>144</v>
      </c>
      <c r="Y41" s="47">
        <f t="shared" si="19"/>
        <v>132</v>
      </c>
      <c r="Z41" s="47">
        <f t="shared" si="19"/>
        <v>120</v>
      </c>
      <c r="AA41" s="47">
        <f t="shared" si="19"/>
        <v>108</v>
      </c>
    </row>
    <row r="42" spans="2:27" x14ac:dyDescent="0.3">
      <c r="B42" s="10" t="s">
        <v>182</v>
      </c>
      <c r="F42" s="4">
        <f>+'Preservation Sources &amp; Uses'!C11/1000</f>
        <v>0</v>
      </c>
      <c r="G42" s="4">
        <f t="shared" ref="G42:AA42" si="20">PV($F$39/12,G41,G29/12)</f>
        <v>0</v>
      </c>
      <c r="H42" s="4">
        <f t="shared" si="20"/>
        <v>0</v>
      </c>
      <c r="I42" s="4">
        <f t="shared" si="20"/>
        <v>0</v>
      </c>
      <c r="J42" s="4">
        <f t="shared" si="20"/>
        <v>0</v>
      </c>
      <c r="K42" s="4">
        <f t="shared" si="20"/>
        <v>0</v>
      </c>
      <c r="L42" s="4">
        <f t="shared" si="20"/>
        <v>0</v>
      </c>
      <c r="M42" s="4">
        <f t="shared" si="20"/>
        <v>0</v>
      </c>
      <c r="N42" s="4">
        <f t="shared" si="20"/>
        <v>0</v>
      </c>
      <c r="O42" s="4">
        <f t="shared" si="20"/>
        <v>0</v>
      </c>
      <c r="P42" s="4">
        <f t="shared" si="20"/>
        <v>0</v>
      </c>
      <c r="Q42" s="4">
        <f t="shared" si="20"/>
        <v>0</v>
      </c>
      <c r="R42" s="4">
        <f t="shared" si="20"/>
        <v>0</v>
      </c>
      <c r="S42" s="4">
        <f t="shared" si="20"/>
        <v>0</v>
      </c>
      <c r="T42" s="4">
        <f t="shared" si="20"/>
        <v>0</v>
      </c>
      <c r="U42" s="4">
        <f t="shared" si="20"/>
        <v>0</v>
      </c>
      <c r="V42" s="4">
        <f t="shared" si="20"/>
        <v>0</v>
      </c>
      <c r="W42" s="4">
        <f t="shared" si="20"/>
        <v>0</v>
      </c>
      <c r="X42" s="4">
        <f t="shared" si="20"/>
        <v>0</v>
      </c>
      <c r="Y42" s="4">
        <f t="shared" si="20"/>
        <v>0</v>
      </c>
      <c r="Z42" s="4">
        <f t="shared" si="20"/>
        <v>0</v>
      </c>
      <c r="AA42" s="4">
        <f t="shared" si="20"/>
        <v>0</v>
      </c>
    </row>
    <row r="44" spans="2:27" x14ac:dyDescent="0.3">
      <c r="B44" s="3" t="s">
        <v>21</v>
      </c>
    </row>
    <row r="45" spans="2:27" x14ac:dyDescent="0.3">
      <c r="B45" s="10" t="s">
        <v>23</v>
      </c>
      <c r="G45" s="12">
        <v>2.5000000000000001E-2</v>
      </c>
      <c r="I45" s="11"/>
      <c r="J45" s="11"/>
      <c r="K45" s="11"/>
      <c r="L45" s="11"/>
      <c r="M45" s="11"/>
      <c r="N45" s="11"/>
      <c r="O45" s="11"/>
      <c r="P45" s="11"/>
      <c r="Q45" s="11"/>
      <c r="R45" s="11"/>
      <c r="S45" s="11"/>
      <c r="T45" s="11"/>
      <c r="U45" s="11"/>
      <c r="V45" s="11"/>
      <c r="W45" s="11"/>
      <c r="X45" s="11"/>
      <c r="Y45" s="11"/>
      <c r="Z45" s="11"/>
      <c r="AA45" s="11"/>
    </row>
    <row r="46" spans="2:27" x14ac:dyDescent="0.3">
      <c r="B46" s="10" t="s">
        <v>22</v>
      </c>
      <c r="F46" s="12">
        <v>0.05</v>
      </c>
      <c r="G46" s="11"/>
      <c r="H46" s="11"/>
      <c r="I46" s="11"/>
      <c r="J46" s="11"/>
      <c r="K46" s="11"/>
      <c r="L46" s="11"/>
      <c r="M46" s="11"/>
      <c r="N46" s="11"/>
      <c r="O46" s="11"/>
      <c r="P46" s="11"/>
      <c r="Q46" s="11"/>
      <c r="R46" s="11"/>
      <c r="S46" s="11"/>
      <c r="T46" s="11"/>
      <c r="U46" s="11"/>
      <c r="V46" s="11"/>
      <c r="W46" s="11"/>
      <c r="X46" s="11"/>
      <c r="Y46" s="11"/>
      <c r="Z46" s="11"/>
      <c r="AA46" s="11"/>
    </row>
    <row r="47" spans="2:27" x14ac:dyDescent="0.3">
      <c r="B47" s="10" t="s">
        <v>24</v>
      </c>
      <c r="F47" s="12">
        <v>0.02</v>
      </c>
      <c r="G47" s="11"/>
      <c r="H47" s="11"/>
      <c r="I47" s="11"/>
      <c r="J47" s="11"/>
      <c r="K47" s="11"/>
      <c r="L47" s="11"/>
      <c r="M47" s="11"/>
      <c r="N47" s="11"/>
      <c r="O47" s="11"/>
      <c r="P47" s="11"/>
      <c r="Q47" s="11"/>
      <c r="R47" s="11"/>
      <c r="S47" s="11"/>
      <c r="T47" s="11"/>
      <c r="U47" s="11"/>
      <c r="V47" s="11"/>
      <c r="W47" s="11"/>
      <c r="X47" s="11"/>
      <c r="Y47" s="11"/>
      <c r="Z47" s="11"/>
      <c r="AA47" s="11"/>
    </row>
    <row r="48" spans="2:27" x14ac:dyDescent="0.3">
      <c r="B48" s="10" t="s">
        <v>25</v>
      </c>
      <c r="F48" s="12">
        <v>2.5000000000000001E-2</v>
      </c>
      <c r="G48" s="11"/>
      <c r="H48" s="11"/>
      <c r="I48" s="11"/>
      <c r="J48" s="11"/>
      <c r="K48" s="11"/>
      <c r="L48" s="11"/>
      <c r="M48" s="11"/>
      <c r="N48" s="11"/>
      <c r="O48" s="11"/>
      <c r="P48" s="11"/>
      <c r="Q48" s="11"/>
      <c r="R48" s="11"/>
      <c r="S48" s="11"/>
      <c r="T48" s="11"/>
      <c r="U48" s="11"/>
      <c r="V48" s="11"/>
      <c r="W48" s="11"/>
      <c r="X48" s="11"/>
      <c r="Y48" s="11"/>
      <c r="Z48" s="11"/>
      <c r="AA48" s="11"/>
    </row>
    <row r="49" spans="2:27" x14ac:dyDescent="0.3">
      <c r="B49" s="10" t="s">
        <v>35</v>
      </c>
      <c r="G49" s="12">
        <v>0</v>
      </c>
      <c r="H49" s="11"/>
      <c r="I49" s="11"/>
      <c r="J49" s="11"/>
      <c r="K49" s="11"/>
      <c r="L49" s="11"/>
      <c r="M49" s="11"/>
      <c r="N49" s="11"/>
      <c r="O49" s="11"/>
      <c r="P49" s="11"/>
      <c r="Q49" s="11"/>
      <c r="R49" s="11"/>
      <c r="S49" s="11"/>
      <c r="T49" s="11"/>
      <c r="U49" s="11"/>
      <c r="V49" s="11"/>
      <c r="W49" s="11"/>
      <c r="X49" s="11"/>
      <c r="Y49" s="11"/>
      <c r="Z49" s="11"/>
      <c r="AA49" s="11"/>
    </row>
    <row r="54" spans="2:27" x14ac:dyDescent="0.3">
      <c r="B54" s="10"/>
    </row>
    <row r="55" spans="2:27" x14ac:dyDescent="0.3">
      <c r="B55" s="10"/>
    </row>
    <row r="56" spans="2:27" x14ac:dyDescent="0.3">
      <c r="B56" s="10"/>
    </row>
    <row r="57" spans="2:27" x14ac:dyDescent="0.3">
      <c r="B57" s="10"/>
    </row>
  </sheetData>
  <mergeCells count="1">
    <mergeCell ref="B3:I3"/>
  </mergeCells>
  <pageMargins left="0.45" right="0.45" top="0.5" bottom="0.5" header="0.3" footer="0.3"/>
  <pageSetup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Revisions</vt:lpstr>
      <vt:lpstr>Instructions</vt:lpstr>
      <vt:lpstr>Background Info</vt:lpstr>
      <vt:lpstr>AFS Worksheet</vt:lpstr>
      <vt:lpstr>AFS Summary</vt:lpstr>
      <vt:lpstr>Status Quo No Cap Needs</vt:lpstr>
      <vt:lpstr>Cap Needs</vt:lpstr>
      <vt:lpstr>Status Quo CF with CNA</vt:lpstr>
      <vt:lpstr>Preservation CF Projection</vt:lpstr>
      <vt:lpstr>S+U Calculator</vt:lpstr>
      <vt:lpstr>Finance Calculator</vt:lpstr>
      <vt:lpstr>Preservation Sources &amp; Uses</vt:lpstr>
      <vt:lpstr>'AFS Summary'!Print_Area</vt:lpstr>
      <vt:lpstr>'AFS Worksheet'!Print_Area</vt:lpstr>
      <vt:lpstr>'Background Info'!Print_Area</vt:lpstr>
      <vt:lpstr>'Cap Needs'!Print_Area</vt:lpstr>
      <vt:lpstr>'Finance Calculator'!Print_Area</vt:lpstr>
      <vt:lpstr>'Preservation CF Projection'!Print_Area</vt:lpstr>
      <vt:lpstr>'Preservation Sources &amp; Uses'!Print_Area</vt:lpstr>
      <vt:lpstr>'S+U Calculator'!Print_Area</vt:lpstr>
      <vt:lpstr>'Status Quo CF with CNA'!Print_Area</vt:lpstr>
      <vt:lpstr>'Status Quo No Cap Needs'!Print_Area</vt:lpstr>
      <vt:lpstr>'AFS Summary'!Print_Titles</vt:lpstr>
      <vt:lpstr>'AFS Worksheet'!Print_Titles</vt:lpstr>
      <vt:lpstr>'Background Info'!Print_Titles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Recapitalization Excel Tool</dc:title>
  <dc:creator>U.S. Department of Housing and Urban Development</dc:creator>
  <cp:lastModifiedBy>McNutt, Stephanie</cp:lastModifiedBy>
  <cp:lastPrinted>2016-11-22T00:08:51Z</cp:lastPrinted>
  <dcterms:created xsi:type="dcterms:W3CDTF">2015-03-18T17:25:29Z</dcterms:created>
  <dcterms:modified xsi:type="dcterms:W3CDTF">2019-01-25T18:35:30Z</dcterms:modified>
</cp:coreProperties>
</file>