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2.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3040" windowHeight="6996"/>
  </bookViews>
  <sheets>
    <sheet name="Table of Contents" sheetId="30" r:id="rId1"/>
    <sheet name="1. PH Occupancy" sheetId="1" r:id="rId2"/>
    <sheet name="2. PH Occupancy Trend" sheetId="24" r:id="rId3"/>
    <sheet name="3. PH Waiting List" sheetId="2" r:id="rId4"/>
    <sheet name="4. PH Vacant Unit Status" sheetId="3" r:id="rId5"/>
    <sheet name="5. Rent Collection" sheetId="8" r:id="rId6"/>
    <sheet name="6. TAR's Detail" sheetId="9" r:id="rId7"/>
    <sheet name="7. Non-Emg Work Orders" sheetId="25" r:id="rId8"/>
    <sheet name="8. Emg Work Orders" sheetId="11" r:id="rId9"/>
    <sheet name="9. PH - KPI" sheetId="16" r:id="rId10"/>
    <sheet name="10. PH Dashboard" sheetId="33" r:id="rId11"/>
    <sheet name="11. CFP - Dashboard" sheetId="20" r:id="rId12"/>
    <sheet name="12. HCV Leasing " sheetId="27" r:id="rId13"/>
    <sheet name="13. HCV Waiting List " sheetId="28" r:id="rId14"/>
    <sheet name="14. HCV Inspec" sheetId="29" r:id="rId15"/>
    <sheet name="15. HCV KPI - Admin" sheetId="13" r:id="rId16"/>
    <sheet name="16. HCV KPI - HAP" sheetId="34" r:id="rId17"/>
  </sheets>
  <definedNames>
    <definedName name="_xlnm.Print_Area" localSheetId="1">'1. PH Occupancy'!$A$1:$E$26</definedName>
    <definedName name="_xlnm.Print_Area" localSheetId="12">'12. HCV Leasing '!$A$1:$F$52</definedName>
    <definedName name="_xlnm.Print_Area" localSheetId="13">'13. HCV Waiting List '!$A$1:$H$18</definedName>
    <definedName name="_xlnm.Print_Area" localSheetId="14">'14. HCV Inspec'!$A$1:$F$20</definedName>
    <definedName name="_xlnm.Print_Area" localSheetId="2">'2. PH Occupancy Trend'!$A$1:$F$32</definedName>
    <definedName name="_xlnm.Print_Area" localSheetId="3">'3. PH Waiting List'!$A$1:$G$22</definedName>
    <definedName name="_xlnm.Print_Area" localSheetId="4">'4. PH Vacant Unit Status'!$A$1:$J$31</definedName>
    <definedName name="_xlnm.Print_Area" localSheetId="5">'5. Rent Collection'!$A$1:$F$25</definedName>
    <definedName name="_xlnm.Print_Area" localSheetId="6">'6. TAR''s Detail'!$A$1:$F$38</definedName>
    <definedName name="_xlnm.Print_Area" localSheetId="7">'7. Non-Emg Work Orders'!$A$1:$F$32</definedName>
    <definedName name="_xlnm.Print_Area" localSheetId="8">'8. Emg Work Orders'!$A$1:$G$18</definedName>
    <definedName name="_xlnm.Print_Area" localSheetId="9">'9. PH - KPI'!$A$3:$J$55</definedName>
    <definedName name="_xlnm.Print_Area" localSheetId="0">'Table of Contents'!$A$1:$D$20</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0" i="34" l="1"/>
  <c r="E30" i="34"/>
  <c r="D30" i="34"/>
  <c r="G27" i="34"/>
  <c r="F27" i="34"/>
  <c r="E25" i="34"/>
  <c r="D25" i="34"/>
  <c r="E24" i="34"/>
  <c r="D24" i="34"/>
  <c r="L23" i="34"/>
  <c r="K23" i="34"/>
  <c r="J23" i="34"/>
  <c r="I23" i="34"/>
  <c r="F23" i="34"/>
  <c r="E23" i="34"/>
  <c r="D23" i="34"/>
  <c r="E20" i="34"/>
  <c r="F17" i="34" s="1"/>
  <c r="F20" i="34" s="1"/>
  <c r="D20" i="34"/>
  <c r="L19" i="34"/>
  <c r="K19" i="34"/>
  <c r="J19" i="34"/>
  <c r="I19" i="34"/>
  <c r="I20" i="34" s="1"/>
  <c r="J17" i="34" s="1"/>
  <c r="J20" i="34" s="1"/>
  <c r="K17" i="34" s="1"/>
  <c r="K20" i="34" s="1"/>
  <c r="L17" i="34" s="1"/>
  <c r="L20" i="34" s="1"/>
  <c r="F19" i="34"/>
  <c r="E17" i="34"/>
  <c r="I14" i="34"/>
  <c r="F14" i="34"/>
  <c r="D14" i="34"/>
  <c r="F13" i="34"/>
  <c r="F24" i="34" s="1"/>
  <c r="F12" i="34"/>
  <c r="F11" i="34"/>
  <c r="J10" i="34"/>
  <c r="J14" i="34" s="1"/>
  <c r="K10" i="34" s="1"/>
  <c r="K14" i="34" s="1"/>
  <c r="L10" i="34" s="1"/>
  <c r="L14" i="34" s="1"/>
  <c r="E10" i="34"/>
  <c r="E14" i="34" s="1"/>
  <c r="G14" i="33"/>
  <c r="C14" i="33"/>
  <c r="F25" i="34" l="1"/>
  <c r="F16" i="13" l="1"/>
  <c r="G16" i="13" s="1"/>
  <c r="H16" i="13" s="1"/>
  <c r="F23" i="27" l="1"/>
  <c r="E23" i="27"/>
  <c r="F28" i="27"/>
  <c r="E28" i="27"/>
  <c r="E31" i="27" s="1"/>
  <c r="F18" i="27"/>
  <c r="F17" i="27"/>
  <c r="E18" i="27"/>
  <c r="E17" i="27"/>
  <c r="E21" i="27" s="1"/>
  <c r="F16" i="27" s="1"/>
  <c r="F21" i="27" s="1"/>
  <c r="E12" i="27"/>
  <c r="F7" i="27" s="1"/>
  <c r="F12" i="27" s="1"/>
  <c r="F10" i="29"/>
  <c r="E9" i="29"/>
  <c r="E8" i="29"/>
  <c r="E7" i="29"/>
  <c r="E6" i="29"/>
  <c r="C10" i="29"/>
  <c r="D10" i="29"/>
  <c r="C10" i="28"/>
  <c r="D9" i="28" s="1"/>
  <c r="F27" i="27" l="1"/>
  <c r="F31" i="27" s="1"/>
  <c r="F35" i="27" s="1"/>
  <c r="E35" i="27"/>
  <c r="E10" i="29"/>
  <c r="D8" i="28"/>
  <c r="D10" i="28"/>
  <c r="D6" i="28"/>
  <c r="D7" i="28"/>
  <c r="C8" i="11"/>
  <c r="D8" i="11"/>
  <c r="D13" i="25"/>
  <c r="C13" i="25"/>
  <c r="E12" i="25"/>
  <c r="E13" i="25" s="1"/>
  <c r="D11" i="25"/>
  <c r="C11" i="25"/>
  <c r="D9" i="25"/>
  <c r="C9" i="25"/>
  <c r="E8" i="25"/>
  <c r="E7" i="25"/>
  <c r="E6" i="25"/>
  <c r="E9" i="25" s="1"/>
  <c r="E11" i="25" l="1"/>
  <c r="D11" i="3"/>
  <c r="I11" i="3" s="1"/>
  <c r="F10" i="2" l="1"/>
  <c r="D10" i="2"/>
  <c r="E7" i="2"/>
  <c r="E10" i="2" s="1"/>
  <c r="E6" i="2"/>
  <c r="E8" i="1"/>
  <c r="D10" i="1"/>
  <c r="D11" i="1" s="1"/>
  <c r="C10" i="1"/>
  <c r="E7" i="1"/>
  <c r="E9" i="1"/>
  <c r="C11" i="1"/>
  <c r="E6" i="1"/>
  <c r="E10" i="1" l="1"/>
  <c r="E11" i="1"/>
  <c r="C33" i="20" l="1"/>
  <c r="C32" i="20"/>
  <c r="J11" i="20" s="1"/>
  <c r="C29" i="20"/>
  <c r="C28" i="20"/>
  <c r="C25" i="20"/>
  <c r="C24" i="20"/>
  <c r="C21" i="20"/>
  <c r="C20" i="20"/>
  <c r="J34" i="20"/>
  <c r="I34" i="20"/>
  <c r="H34" i="20"/>
  <c r="G34" i="20"/>
  <c r="F34" i="20"/>
  <c r="E34" i="20"/>
  <c r="D34" i="20"/>
  <c r="J30" i="20"/>
  <c r="I30" i="20"/>
  <c r="H30" i="20"/>
  <c r="G30" i="20"/>
  <c r="F30" i="20"/>
  <c r="E30" i="20"/>
  <c r="D30" i="20"/>
  <c r="J26" i="20"/>
  <c r="I26" i="20"/>
  <c r="H26" i="20"/>
  <c r="G26" i="20"/>
  <c r="F26" i="20"/>
  <c r="E26" i="20"/>
  <c r="D26" i="20"/>
  <c r="G22" i="20"/>
  <c r="E22" i="20"/>
  <c r="J22" i="20"/>
  <c r="I22" i="20"/>
  <c r="H22" i="20"/>
  <c r="F22" i="20"/>
  <c r="I11" i="20" l="1"/>
  <c r="I10" i="20"/>
  <c r="J10" i="20"/>
  <c r="C26" i="20"/>
  <c r="J12" i="20"/>
  <c r="J9" i="20"/>
  <c r="I9" i="20"/>
  <c r="I8" i="20"/>
  <c r="I12" i="20"/>
  <c r="J8" i="20"/>
  <c r="C34" i="20"/>
  <c r="C30" i="20"/>
  <c r="C22" i="20"/>
  <c r="D22" i="20"/>
  <c r="K11" i="20" l="1"/>
  <c r="K10" i="20"/>
  <c r="K9" i="20"/>
  <c r="K8" i="20"/>
  <c r="C12" i="20" l="1"/>
  <c r="K12" i="20" s="1"/>
  <c r="E8" i="9" l="1"/>
  <c r="E7" i="9"/>
  <c r="E10" i="8"/>
  <c r="E8" i="8"/>
  <c r="E7" i="8"/>
  <c r="E6" i="8"/>
  <c r="D9" i="8"/>
  <c r="D11" i="8" s="1"/>
  <c r="C9" i="8"/>
  <c r="C11" i="8" s="1"/>
  <c r="E9" i="8" l="1"/>
  <c r="E11" i="8" l="1"/>
  <c r="C10" i="2"/>
  <c r="E7" i="11" l="1"/>
  <c r="E6" i="11"/>
  <c r="E8" i="11" l="1"/>
  <c r="E12" i="9"/>
  <c r="E20" i="9"/>
  <c r="E16" i="9"/>
  <c r="E19" i="9"/>
  <c r="E11" i="9"/>
  <c r="I10" i="3" l="1"/>
  <c r="I9" i="3"/>
  <c r="I8" i="3"/>
  <c r="I7" i="3"/>
  <c r="I6" i="3"/>
</calcChain>
</file>

<file path=xl/sharedStrings.xml><?xml version="1.0" encoding="utf-8"?>
<sst xmlns="http://schemas.openxmlformats.org/spreadsheetml/2006/main" count="645" uniqueCount="443">
  <si>
    <t>Total Public Housing</t>
  </si>
  <si>
    <t>Units</t>
  </si>
  <si>
    <t>Leased</t>
  </si>
  <si>
    <t>Unit Type</t>
  </si>
  <si>
    <t>Total</t>
  </si>
  <si>
    <t>1 bedroom</t>
  </si>
  <si>
    <t>2 bedroom</t>
  </si>
  <si>
    <t>3 bedroom</t>
  </si>
  <si>
    <t>4 bedroom</t>
  </si>
  <si>
    <t>n/a</t>
  </si>
  <si>
    <t xml:space="preserve">Property </t>
  </si>
  <si>
    <t>Unit #</t>
  </si>
  <si>
    <t>Date Vacant</t>
  </si>
  <si>
    <t>Apt. 113</t>
  </si>
  <si>
    <t>Apt. 021</t>
  </si>
  <si>
    <t>Apt. 057</t>
  </si>
  <si>
    <t>Apt. 085</t>
  </si>
  <si>
    <t>Apt. 092</t>
  </si>
  <si>
    <t>Yes</t>
  </si>
  <si>
    <t>No</t>
  </si>
  <si>
    <t>Anticipated Lease Date</t>
  </si>
  <si>
    <t>Projected Ready Date</t>
  </si>
  <si>
    <t xml:space="preserve">Application Approved </t>
  </si>
  <si>
    <t>End of Month Date</t>
  </si>
  <si>
    <t>Physical</t>
  </si>
  <si>
    <t>High Performer</t>
  </si>
  <si>
    <t>Occupancy</t>
  </si>
  <si>
    <t>Other Tenant Charges</t>
  </si>
  <si>
    <t>Repayment Agreement Charges</t>
  </si>
  <si>
    <t>Total Charges this Month</t>
  </si>
  <si>
    <t>Collections this Month</t>
  </si>
  <si>
    <t>Collection Rate</t>
  </si>
  <si>
    <t>Description</t>
  </si>
  <si>
    <t>Tenant Rent Charges</t>
  </si>
  <si>
    <t>Total Number of Households</t>
  </si>
  <si>
    <t>Total Amount Outstanding</t>
  </si>
  <si>
    <t>Under Repayment Agreement</t>
  </si>
  <si>
    <t>Beginning Balance</t>
  </si>
  <si>
    <t>Ending Balance</t>
  </si>
  <si>
    <t>Closed this Month</t>
  </si>
  <si>
    <t>Received this Month</t>
  </si>
  <si>
    <t>Cash</t>
  </si>
  <si>
    <t>Investments</t>
  </si>
  <si>
    <t>Ratio Analysis</t>
  </si>
  <si>
    <t xml:space="preserve">     Quick Ratio</t>
  </si>
  <si>
    <t xml:space="preserve">     Months Expendable Fund Balance</t>
  </si>
  <si>
    <t>% of Voucher's Leased</t>
  </si>
  <si>
    <t>Annual Budget Authority</t>
  </si>
  <si>
    <t>Quick Ratio</t>
  </si>
  <si>
    <t>MENAR</t>
  </si>
  <si>
    <t>Tenant Accounts Receivable</t>
  </si>
  <si>
    <t>Dwelling Rent</t>
  </si>
  <si>
    <t>Monthly Net Operating Income</t>
  </si>
  <si>
    <t>Units Leased</t>
  </si>
  <si>
    <t>PHAS Designation</t>
  </si>
  <si>
    <t>Net Income</t>
  </si>
  <si>
    <t>Income</t>
  </si>
  <si>
    <t>Loss</t>
  </si>
  <si>
    <t>Current</t>
  </si>
  <si>
    <t>REAC Physical inspection</t>
  </si>
  <si>
    <t xml:space="preserve">Expense Management </t>
  </si>
  <si>
    <t>Totals</t>
  </si>
  <si>
    <t>HUD HAP Funds Disbursed</t>
  </si>
  <si>
    <t>Authorized</t>
  </si>
  <si>
    <t>Disbursed</t>
  </si>
  <si>
    <t>Balance</t>
  </si>
  <si>
    <t>Operations</t>
  </si>
  <si>
    <t>Dwelling Structures</t>
  </si>
  <si>
    <t>Dwelling Equipment</t>
  </si>
  <si>
    <t>Site Improvement</t>
  </si>
  <si>
    <t>Fees and Costs</t>
  </si>
  <si>
    <t>Non-Dwelling Structures</t>
  </si>
  <si>
    <t>2016 Capital Fund Grant</t>
  </si>
  <si>
    <t>2015 Capital Fund Grant</t>
  </si>
  <si>
    <t>BLI Acct</t>
  </si>
  <si>
    <t>Obligation End Date</t>
  </si>
  <si>
    <t xml:space="preserve">Disbursement End Date </t>
  </si>
  <si>
    <t>Grant Authorized</t>
  </si>
  <si>
    <t>CFP Grant Year</t>
  </si>
  <si>
    <t>% Obligated</t>
  </si>
  <si>
    <t>% Disbursed</t>
  </si>
  <si>
    <t>Months Left to Obligate</t>
  </si>
  <si>
    <t>Months Left to Disburse</t>
  </si>
  <si>
    <t>% Budgeted Soft Costs</t>
  </si>
  <si>
    <t>% Budgeted Hard Costs</t>
  </si>
  <si>
    <t>Obligation - Disbursement Milestones and Historical Use of CFP Grants</t>
  </si>
  <si>
    <t>Grant Activity and Balances</t>
  </si>
  <si>
    <t>% to Obligate Target = 90% by End Date</t>
  </si>
  <si>
    <t>PHA Target</t>
  </si>
  <si>
    <t>≥ 90%</t>
  </si>
  <si>
    <t>≥ 98.5%</t>
  </si>
  <si>
    <t>≥ 3.0</t>
  </si>
  <si>
    <t>≥ 5.0</t>
  </si>
  <si>
    <t>≥ $0</t>
  </si>
  <si>
    <t>≤ $1.03</t>
  </si>
  <si>
    <t>≥ 98%</t>
  </si>
  <si>
    <t>HCV Administrative Account</t>
  </si>
  <si>
    <t>Year to Date Net Operating Income</t>
  </si>
  <si>
    <t>HCV HAP Account</t>
  </si>
  <si>
    <t>≥ 10.0</t>
  </si>
  <si>
    <t>≥ $25,000</t>
  </si>
  <si>
    <t>CFP  Admin.</t>
  </si>
  <si>
    <t>% to Disburse Target = 100% by End Date</t>
  </si>
  <si>
    <t>Anywhere Housing Authority</t>
  </si>
  <si>
    <t>PHA 
Target</t>
  </si>
  <si>
    <t>Project 1</t>
  </si>
  <si>
    <t>Total Units</t>
  </si>
  <si>
    <t>Project 2</t>
  </si>
  <si>
    <t xml:space="preserve">          Available</t>
  </si>
  <si>
    <t>Occupancy Rate</t>
  </si>
  <si>
    <t>Enter the number of units under lease as of the date of the report.</t>
  </si>
  <si>
    <t xml:space="preserve">          Offline, Other</t>
  </si>
  <si>
    <t xml:space="preserve">          Offline, HUD Approved</t>
  </si>
  <si>
    <t>1. Leased Units</t>
  </si>
  <si>
    <t>2. Available Units</t>
  </si>
  <si>
    <t>3. Offline, HUD Approved</t>
  </si>
  <si>
    <t>4. Offline, Other</t>
  </si>
  <si>
    <t>4. Total Units</t>
  </si>
  <si>
    <t>Enter the number of units under lease or available for lease (i.e., the unit is ready to be leased) as of the date of the report.</t>
  </si>
  <si>
    <t>Sum of available units and offline units,  The total should equal the total ACC units for the project.</t>
  </si>
  <si>
    <t>Period</t>
  </si>
  <si>
    <t>1. General</t>
  </si>
  <si>
    <t>Instructions</t>
  </si>
  <si>
    <t>PHAS Occupancy Rate and Score</t>
  </si>
  <si>
    <t>2017 Rate</t>
  </si>
  <si>
    <t>2017 Score</t>
  </si>
  <si>
    <t>2016 Rate</t>
  </si>
  <si>
    <t>2016 Score</t>
  </si>
  <si>
    <t>16 out of 16</t>
  </si>
  <si>
    <t>12 out of 16</t>
  </si>
  <si>
    <t>14 out of 16</t>
  </si>
  <si>
    <t>Purpose of Report</t>
  </si>
  <si>
    <t>Enter the number of units by project by bedroom size.</t>
  </si>
  <si>
    <t>1. Project 1 &amp; Project 2</t>
  </si>
  <si>
    <t>2. Waiting List</t>
  </si>
  <si>
    <t>Enter the date that the unit became vacant.</t>
  </si>
  <si>
    <t>2. Date Vacant</t>
  </si>
  <si>
    <t>3. Projected Ready Date</t>
  </si>
  <si>
    <t xml:space="preserve">Enter the date that maintenance is expected to have all the work completed in the unit, so that it may be leased or the actual date that maintenance informed management that the unit can be leased. </t>
  </si>
  <si>
    <t>4. Anticipated Lease Date</t>
  </si>
  <si>
    <t>6. Days Vacant as of mm/dd/yyyy</t>
  </si>
  <si>
    <t>The number of calendar days since the unit became vacant and the date of the report.  In this example, the days are based as if the date of the report was 01/31/2019.</t>
  </si>
  <si>
    <t>5. Application Approved</t>
  </si>
  <si>
    <t>Bedroom Size</t>
  </si>
  <si>
    <t xml:space="preserve">Number of Vacant Units: </t>
  </si>
  <si>
    <t>Average Days Vacant:</t>
  </si>
  <si>
    <t>1. Tenant Rent Charges</t>
  </si>
  <si>
    <t>2. Other Tenant Charges</t>
  </si>
  <si>
    <t>The total amount of tenant rent charged during the month.</t>
  </si>
  <si>
    <t>The total amount of non-rent charged during the month and would include all other tenant charges except repayment agreements.  Examples would include such items as maintenance charges, late fees, excess utility charges, lock-out fees, etc.</t>
  </si>
  <si>
    <t>The total amount payment received from tenants for all the above charges during the month.</t>
  </si>
  <si>
    <t>1. Total Number of Households</t>
  </si>
  <si>
    <t>2. Total Amount Outstanding</t>
  </si>
  <si>
    <t>All Other</t>
  </si>
  <si>
    <t>Eviction - Legal Action</t>
  </si>
  <si>
    <t>The sum of the three categories (Under Repayment Agreement, Eviction - Legal Action and All Other).</t>
  </si>
  <si>
    <t>3. Total</t>
  </si>
  <si>
    <t>4. Under Repayment Agreement (category)</t>
  </si>
  <si>
    <t>5. Eviction - Legal Action (category)</t>
  </si>
  <si>
    <t>6. All Other (category)</t>
  </si>
  <si>
    <t>Average Closed per Last 12 Months</t>
  </si>
  <si>
    <t>Closed this Month and Preceding 11 months</t>
  </si>
  <si>
    <t xml:space="preserve">1. Beginning Balance </t>
  </si>
  <si>
    <t>4. Ending Balance</t>
  </si>
  <si>
    <t>Report the total number of non-emergency work orders that were received during the month regardless of who requested the work be completed.</t>
  </si>
  <si>
    <t>Report the total number of non-emergency work orders that were closed during the month.</t>
  </si>
  <si>
    <t>The number of work orders that are open at the end of the month, calculated as Beginning Balance plus Received this Month minus Closed this Month.</t>
  </si>
  <si>
    <t>6. Average Closed per Last 12 Months</t>
  </si>
  <si>
    <t>The total number of non-emergency work order that were closed in the last twelve months.</t>
  </si>
  <si>
    <t>Closed within 24 hours</t>
  </si>
  <si>
    <t>Report the total number of emergency work orders that were closed or abated with 24 hours of being reported.</t>
  </si>
  <si>
    <t>2. Closed with 24 hours</t>
  </si>
  <si>
    <t>% Closed within 24 hours</t>
  </si>
  <si>
    <t xml:space="preserve">This report provides information on the number of emergency work orders received and closed within 24 hours for the month.   HUD requires that all emergency work orders be closed or abated within 24 hours.   The PHA is not meeting its regulatory responsibility if the percentages shown are less than 100%, except in the case where the PHA received an emergency work the last day of the month and the work order was closed the following day. </t>
  </si>
  <si>
    <t>```</t>
  </si>
  <si>
    <t>as of mm/dd/yyyy</t>
  </si>
  <si>
    <t>Oct. 
2018</t>
  </si>
  <si>
    <t>Jan.
2019</t>
  </si>
  <si>
    <t>Nov. 
2018</t>
  </si>
  <si>
    <t>Dec. 
2018</t>
  </si>
  <si>
    <t>Sep. 
2018</t>
  </si>
  <si>
    <t>Aug. 
2018</t>
  </si>
  <si>
    <t>Key Performance Indicators Report - Financial</t>
  </si>
  <si>
    <t xml:space="preserve">2. Tenant Accounts Receivable &amp; Dwelling Rent </t>
  </si>
  <si>
    <t>4. Units Leased and Occupancy</t>
  </si>
  <si>
    <t xml:space="preserve">2. Targets </t>
  </si>
  <si>
    <t>Target</t>
  </si>
  <si>
    <t>1. Cash and Investments</t>
  </si>
  <si>
    <t>Tenant accounts receivable is the balance of money owed by tenants to the PHA.  Increases in the tenant accounts receivable accounts is associated with not collecting rent and other tenant charges. Continued increases in this account should be questioned.  Dwelling rent reflects the amount charged each month for rent.  Normally the amount of rent charged each month is fairly constant.  Large variance either up or down should be questioned.</t>
  </si>
  <si>
    <t xml:space="preserve">As part of the budgeting process the Board and senior management should develop the upcoming targets for each of the line item by month.  Some targets may remain a constant number throughout the year while others may change each month based on what the PHA’s goals are for the year.  Once the targets are determined, each month the target will be updated to reflect the appropriate value. </t>
  </si>
  <si>
    <t>2018 Capital Fund Grant</t>
  </si>
  <si>
    <t>2017 Capital Fund Grant</t>
  </si>
  <si>
    <t>All needed information to complete the report is contained in HUD's eLOCCS system.  Each month the PHA should run the Grant Information and Grant Detail report for each open CFP grant and update the tables accordingly.</t>
  </si>
  <si>
    <r>
      <rPr>
        <b/>
        <sz val="11"/>
        <color theme="1"/>
        <rFont val="Calibri"/>
        <family val="2"/>
        <scheme val="minor"/>
      </rPr>
      <t>Grant Activity and Balances Table.</t>
    </r>
    <r>
      <rPr>
        <sz val="11"/>
        <color theme="1"/>
        <rFont val="Calibri"/>
        <family val="2"/>
        <scheme val="minor"/>
      </rPr>
      <t xml:space="preserve">  The table provides additional detail as to the how the grant was generally budgeted to be used and how much of the grant was actually spent in that manner at the time of the report. </t>
    </r>
  </si>
  <si>
    <t>Public Housing Monitoring Dashboard as of mm/dd/yyyy</t>
  </si>
  <si>
    <t>Physical (40 pts max)</t>
  </si>
  <si>
    <t>Financial (25 pts max)</t>
  </si>
  <si>
    <t>Management (25 pts max)</t>
  </si>
  <si>
    <t>Capital Fund (10 pts max)</t>
  </si>
  <si>
    <t>PHAS Score (100 pts max)</t>
  </si>
  <si>
    <t>4 bedroom or more</t>
  </si>
  <si>
    <t>Applicant by Bedroom Size Needed</t>
  </si>
  <si>
    <t>Number of Applicants</t>
  </si>
  <si>
    <t>% of Applicants</t>
  </si>
  <si>
    <t>Housing Choice Voucher 
Waiting List Status Report
as of mm/dd/yyyy</t>
  </si>
  <si>
    <t>1. Number of Applicants</t>
  </si>
  <si>
    <t>Re-Inspections Completed</t>
  </si>
  <si>
    <t>Annual Inspections</t>
  </si>
  <si>
    <t>Initial Inspections</t>
  </si>
  <si>
    <t>Special Inspections</t>
  </si>
  <si>
    <t>Quality Control</t>
  </si>
  <si>
    <t>Due to be Completed</t>
  </si>
  <si>
    <t>% Completed</t>
  </si>
  <si>
    <t>Housing Choice Voucher 
Inspection Activity Report
for the month ended mm/yyyy</t>
  </si>
  <si>
    <t>Initial Inspections Completed</t>
  </si>
  <si>
    <t>Inspection Type</t>
  </si>
  <si>
    <t>1. Due to Be Completed</t>
  </si>
  <si>
    <t>2. Initial Inspections Completed and Re-inspections Completed</t>
  </si>
  <si>
    <t xml:space="preserve">Vouchers Issued </t>
  </si>
  <si>
    <t xml:space="preserve">Family Searching, End of Prior Month </t>
  </si>
  <si>
    <t xml:space="preserve">Family Searching, End of Month </t>
  </si>
  <si>
    <t>Success Rate</t>
  </si>
  <si>
    <t>Vouchers Leased, End of Prior Month</t>
  </si>
  <si>
    <t>Vouchers Leased, End of Month</t>
  </si>
  <si>
    <t>Voucher Turnover Rate</t>
  </si>
  <si>
    <t>Prior Month</t>
  </si>
  <si>
    <t>Current Month</t>
  </si>
  <si>
    <t>New Request for Tenancy Approval</t>
  </si>
  <si>
    <t>Request for Tenancy Approval - Denied</t>
  </si>
  <si>
    <t xml:space="preserve">Request for Tenancy Approval - Approved Waiting Lease/HAP/Move-in </t>
  </si>
  <si>
    <t>Request for Tenancy Approval - In process, End of Month</t>
  </si>
  <si>
    <t>minus</t>
  </si>
  <si>
    <t>plus</t>
  </si>
  <si>
    <t>During the Month</t>
  </si>
  <si>
    <t xml:space="preserve">Request for Tenancy Approval </t>
  </si>
  <si>
    <t>Activity</t>
  </si>
  <si>
    <t>Family Searching Activity Report</t>
  </si>
  <si>
    <t>Request for Tenancy Approval Activity Report</t>
  </si>
  <si>
    <t>plus/minus</t>
  </si>
  <si>
    <t>Request for Tenancy Approval - In Process, End of Prior Month</t>
  </si>
  <si>
    <t>Vouchers Expired /Cancelled</t>
  </si>
  <si>
    <t>Target - Voucher Leased, End of Next Month</t>
  </si>
  <si>
    <t>Vouchers Leased Activity Report</t>
  </si>
  <si>
    <t>2. Family Searching Activity Report - Request for Tenancy Approval - Denied</t>
  </si>
  <si>
    <t>This figure represents a family request for tenancy approval that was denied by the PHA and the family has been given more time to search for an acceptable unit.</t>
  </si>
  <si>
    <t>3. Request for Tenancy Approval Activity Report  - Approved Waiting Lease/HAP/Move-in vs New Admissions</t>
  </si>
  <si>
    <t>Request for Tenancy Approval - New Admissions</t>
  </si>
  <si>
    <t>New Admissions</t>
  </si>
  <si>
    <t>Portability Absorption Activity</t>
  </si>
  <si>
    <t>End of Participations</t>
  </si>
  <si>
    <t>Target - New Admissions, Next Month</t>
  </si>
  <si>
    <t>4. Vouchers Leased Activity Report - Portability Absorption Activity</t>
  </si>
  <si>
    <t>Monthly  Net Operating Income</t>
  </si>
  <si>
    <t>Housing Choice Voucher - Administrative Account</t>
  </si>
  <si>
    <t>Fiscal Year Ended mm/dd/yyyy</t>
  </si>
  <si>
    <t>Total Administrative Fees Earned*</t>
  </si>
  <si>
    <t>Vouchers Leased*</t>
  </si>
  <si>
    <t>≥ $40,000</t>
  </si>
  <si>
    <t>3. Net Operating Income</t>
  </si>
  <si>
    <t>4. Voucher Leased</t>
  </si>
  <si>
    <t>2. Fiscal Year Ended mm/dd/yyyy</t>
  </si>
  <si>
    <t xml:space="preserve">3. Targets </t>
  </si>
  <si>
    <t xml:space="preserve">Once the PHAs closes its books for the fiscal year data, the PHA should update the fiscal year ended mm/dd/yyyy columns.  Data from the 2nd fiscal year ended column should be copied into the first column and data from the PHA's most recent year end unaudited financial statements and then audited financial statements should be entered into the 2nd column of fiscal year ended mm/dd/yyyy.  </t>
  </si>
  <si>
    <t>4. Ratio Analysis</t>
  </si>
  <si>
    <t>5. Ratio Analysis</t>
  </si>
  <si>
    <t>2. Total Administrative Fees Earned</t>
  </si>
  <si>
    <t>Table of Contents</t>
  </si>
  <si>
    <t>Tab Name</t>
  </si>
  <si>
    <t>Report Name</t>
  </si>
  <si>
    <t>1. PH Occupancy</t>
  </si>
  <si>
    <t>2. PH Occupancy Trend</t>
  </si>
  <si>
    <t>3. PH Waiting List</t>
  </si>
  <si>
    <t>4. PH Vacant Unit Status</t>
  </si>
  <si>
    <t>5. Rent Collection</t>
  </si>
  <si>
    <t>6. TAR's Detail</t>
  </si>
  <si>
    <t>7. Non-Emg Work Orders</t>
  </si>
  <si>
    <t>8. Emg Work Orders</t>
  </si>
  <si>
    <t>9. PH - KPI</t>
  </si>
  <si>
    <t>10. PH Dashboard</t>
  </si>
  <si>
    <t>11. CFP - Dashboard</t>
  </si>
  <si>
    <t xml:space="preserve">Public Housing </t>
  </si>
  <si>
    <t>Public Housing - Key Performance Indicators Report - Financial</t>
  </si>
  <si>
    <t>9. Public Housing - Key Performance Indicators Report - Financial</t>
  </si>
  <si>
    <t>12. HCV Leasing</t>
  </si>
  <si>
    <t>13. HCV Waiting List</t>
  </si>
  <si>
    <t>14. HCV Inspec</t>
  </si>
  <si>
    <t>15. HCV KPI - Admin</t>
  </si>
  <si>
    <t>16. HCV KPI - HAP</t>
  </si>
  <si>
    <t>Housing Choice Voucher - Administrative Account- Key Performance Indicators Report - Financial</t>
  </si>
  <si>
    <t>15. Housing Choice Voucher - Administrative Account- Key Performance Indicators Report - Financial</t>
  </si>
  <si>
    <t>Housing Choice Voucher - HAP Account- Key Performance Indicators Report - Financial / Utilization</t>
  </si>
  <si>
    <t>Waiting List</t>
  </si>
  <si>
    <t>Enter the number of families on the waiting list by bedroom size.</t>
  </si>
  <si>
    <t>3. Project-based Waiting List</t>
  </si>
  <si>
    <t>Days Vacant as of mm/dd/yyyy</t>
  </si>
  <si>
    <t xml:space="preserve">Enter either Yes or No.  Yes, means that a family has accepted the unit, all background checks and other admission processes have been completed.  </t>
  </si>
  <si>
    <t xml:space="preserve">3. Monthly Net Operating Income </t>
  </si>
  <si>
    <t>Public Housing - Occupancy Rate Status Report</t>
  </si>
  <si>
    <t xml:space="preserve">Public Housing - Occupancy Rate Trending Report </t>
  </si>
  <si>
    <t>Public Housing - Waiting List Status Report</t>
  </si>
  <si>
    <t>Public Housing - Vacant Unit Status Report</t>
  </si>
  <si>
    <t>Public Housing -Tenant Charge Collection Report</t>
  </si>
  <si>
    <t>Public Housing - Outstanding Tenant Accounts Receivable Report</t>
  </si>
  <si>
    <t>Public Housing - Non-Emergency Work Order Activity Report</t>
  </si>
  <si>
    <t>Public Housing - Emergency Work Order Activity Report</t>
  </si>
  <si>
    <t>Public Housing - Monitoring Dashboard</t>
  </si>
  <si>
    <t>Capital Fund - Monitoring Dashboard</t>
  </si>
  <si>
    <t>Housing Choice Voucher - Leasing Activity Report</t>
  </si>
  <si>
    <t>Housing Choice Voucher - Waiting List Status Report</t>
  </si>
  <si>
    <t>Housing Choice Voucher - Inspection Activity Report</t>
  </si>
  <si>
    <t>Public Housing - Occupancy Rate Status Report
as of mm/dd/yyyy</t>
  </si>
  <si>
    <t>1. Public Housing - Occupancy Rate Status Report</t>
  </si>
  <si>
    <t xml:space="preserve">2. Public Housing - Occupancy Rate Trending Report </t>
  </si>
  <si>
    <t>3. Public Housing - Waiting List Status Report</t>
  </si>
  <si>
    <t>Public Housing - Waiting List Status Report
as of mm/dd/yyyy</t>
  </si>
  <si>
    <t>4. Public Housing - Vacant Unit Status Report</t>
  </si>
  <si>
    <t>Public Housing - Vacant Unit Status Report
as of mm/dd/yyyy</t>
  </si>
  <si>
    <t>Public Housing - Tenant Charge Collection Report
as of mm/yyyy</t>
  </si>
  <si>
    <t>5. Public Housing - Tenant Charge Collection Report</t>
  </si>
  <si>
    <t>6. Public Housing - Outstanding Tenant Accounts Receivable Report</t>
  </si>
  <si>
    <t>Public Housing - Outstanding Tenant Accounts Receivable Report
as of mm/dd/yyyy</t>
  </si>
  <si>
    <t>7. Public Housing - Non-Emergency Work Order Activity Report</t>
  </si>
  <si>
    <t>Public Housing - Non-Emergency Work Order Activity Report
as of mm/dd/yyyy</t>
  </si>
  <si>
    <t>8. Public Housing - Emergency Work Order Activity Report</t>
  </si>
  <si>
    <t>Public Housing - Emergency Work Order Activity Report
as of mm/dd/yyyy</t>
  </si>
  <si>
    <t>10. Public Housing  - Monitoring Dashboard</t>
  </si>
  <si>
    <t>Capital Fund Monitoring Dashboard as of mm/dd/yyyy</t>
  </si>
  <si>
    <t>12. Housing Choice Voucher  - Leasing Activity Report</t>
  </si>
  <si>
    <t>Housing Choice Voucher Leasing - Activity Report
as of mm/dd/yyyy</t>
  </si>
  <si>
    <t>13. Housing Choice Voucher - Waiting List Status Report</t>
  </si>
  <si>
    <t>14. Housing Choice Voucher - Inspection Activity Report</t>
  </si>
  <si>
    <t>HUD Held Program Reserves</t>
  </si>
  <si>
    <t>Cash &amp; Investments (RNP)</t>
  </si>
  <si>
    <t xml:space="preserve">   Other HAP Activity</t>
  </si>
  <si>
    <t>Calendar Year Ended 12/31/2017</t>
  </si>
  <si>
    <t>Calendar Year Ended 12/31/2018</t>
  </si>
  <si>
    <t xml:space="preserve">Housing Assistance Payments </t>
  </si>
  <si>
    <t>Feb.
2019</t>
  </si>
  <si>
    <t>Average HAP Expense</t>
  </si>
  <si>
    <t>Vouchers Authorized (260 * 12)</t>
  </si>
  <si>
    <t>Calendar Year Ended 12/31/2019</t>
  </si>
  <si>
    <t>Vouchers Leased per Year</t>
  </si>
  <si>
    <t>Calendar Year End Target</t>
  </si>
  <si>
    <t>Vouchers Leased per Month</t>
  </si>
  <si>
    <t>16. Housing Choice Voucher - HAP Account - Key Performance Indicators Report - Financial / Utilization</t>
  </si>
  <si>
    <t>Key Performance Indicators Report - Financial / Utilization</t>
  </si>
  <si>
    <t>Housing Choice Voucher - HAP Account</t>
  </si>
  <si>
    <t>2019  Target</t>
  </si>
  <si>
    <t>PHA HAP Activity Status Report</t>
  </si>
  <si>
    <t>Utilization &amp; Leasing Statistics Report</t>
  </si>
  <si>
    <t>HUD Held Program Reserves Status Report</t>
  </si>
  <si>
    <t>Enter the number of units that are not leased or available to be leased as the units are approved by HUD to be used for another purpose, such as resident services or a police sub-station, or are approved by HUD to be vacant, such as units approved for modernization or casualty loss as of the date of the report.  This category reflects units that are not leased but would receive operating subsidy.</t>
  </si>
  <si>
    <t>Enter the number of units that are included in the "Available" or "Offline, HUD Approved" categories as of the date of the report.  Units reported in this category will normally be associated with vacant unit turnaround or units that are used for an alternate purpose that will not be eligible for operating subsidy.</t>
  </si>
  <si>
    <t>Provides the number of public housing units by bedroom size and the number of families on the waiting list by bedroom size.  As a unit becomes vacant, a family will be selected from the waiting list for possible occupancy of the unit.  Not all families on the waiting list will qualify to be in the public housing program or may no longer need assistance at the time a unit becomes available.   A PHA should maintain a waitlist that provides an adequate number of families for each bedroom size to help ensure that units are leased as soon as the units becomes available for occupancy.  
If there are too few families on the waiting list, the PHA should increase its advertising and marketing efforts.  If there are too many families on the waiting list, the PHA should make sure it is purging its waiting list based on the PHA’s policies and/or the PHA may want to consider closing the waiting list.</t>
  </si>
  <si>
    <t>Enter the Property name, unit #, and bedroom size for each vacant unit.</t>
  </si>
  <si>
    <t>Enter the date that the project manager is expected to have  the unit leased.  If the unit is leased, the unit should be removed from the report.</t>
  </si>
  <si>
    <t>7. Special Purpose Units / Long-Term Vacant Units</t>
  </si>
  <si>
    <t xml:space="preserve">Unit turnaround time (the time from when the unit is vacant until the unit is leased) is a key metric in the public housing program.  This report provides information on the status of each vacant unit focusing on key information needed to help monitor when the vacant unit will be leased.  The goal for a PHA is to have only a limited number of vacant units at any given time and the time that a unit is offline should be limited to one to two weeks.
While there may be exceptions or mitigating circumstances, usually a large number of vacant units and/or extended unit turnaround time is an indicator of poor leasing management.  Inadequate vacant unit turnaround can be caused by various issued and many times, is the result of multiple problems within the process.  Maintenance delays can result in extended unit turnaround time because of lack of available materials, large number of outstanding work orders, other work priorities, and the condition of the units.  However, other items that can contribute to delays include adequacy of waitlist, admission processing, and management oversight. </t>
  </si>
  <si>
    <t>3. Repayment Agreement Charges</t>
  </si>
  <si>
    <t>4. Collections this Month</t>
  </si>
  <si>
    <t>The total amount of tenant payment due during the month from participants' repayment agreements.</t>
  </si>
  <si>
    <t>This report provides in percentage terms, the amount of tenant charges due and collected during the month.  The report includes both rent and non-rent tenant charges.  HUD’s standard (Interim PHAS – Tenant Account Receivable – TAR ratio) is that 98.5% of all tenant charges is expected to be collected.  If the report shows that tenant charges are not collected, questions should be asked on whether the PHA is following its policies for rent collection, including the application of late charges; issuance of 14-day notice for non-payment of rent; and eviction processing.</t>
  </si>
  <si>
    <t xml:space="preserve">The total count of households that owe the PHA tenant charges as of the date of the report.  A household should only be reported in one of the three categories. </t>
  </si>
  <si>
    <t>The total amount of tenant charges owed by households as of the date of the report.  The amount report should include any amount being disputed but not yet resolved (i.e., a possible billing error).</t>
  </si>
  <si>
    <t>Report the number of households under an executed repayment agreement and the total amount owed of tenant charges owed to the PHA.</t>
  </si>
  <si>
    <t xml:space="preserve">Report the number of households where the PHA has initiated eviction or other legal action to remove the family from the unit and the amount owed to the PHA.  This category would include any household that is being evicted regardless of the reason for eviction. </t>
  </si>
  <si>
    <t>Report the number of households and amounts owed to the PHA that are not reported in the Under Repayment Agreement or Eviction - Legal Action category.</t>
  </si>
  <si>
    <t>Report the total number of open non-emergency work orders at the beginning of the month.  This number should be the ending balance reported from the prior month's report.</t>
  </si>
  <si>
    <t>2. Received this Month</t>
  </si>
  <si>
    <t>3. Closed this Month</t>
  </si>
  <si>
    <t>5. Closed this Month and Preceding 11 Months</t>
  </si>
  <si>
    <t>The total number of non-emergency work order that were closed in the last twelve months divided by 12.  Used as a benchmark to compare current monthly work orders closed.</t>
  </si>
  <si>
    <t>HUD does not define what activities must generate a work order.  Normally, PHAs require a work order to be generated for all tenant-requested work items.  Some PHAs do not generate work orders for PHA-initiated work items such as preventive maintenance and time spent on turning vacant units.  Similarly, PHAs may not require a work order to be generated for regular recurring work items such as weekly grass cutting, walking the ground each morning, and picking up litter, etc.  In a discussion of work orders, it is important to understand the amount of activity completed by maintenance staff that is not included in the work order system.  If there seems to be a large amount of work not reported as part of the work order system, the PHA should consider changing its policy and procedures to includes these items.  Finally, the information provided in these reports does not consider the quality of the work completed.</t>
  </si>
  <si>
    <t>Public Housing Assessment System (PHAS)</t>
  </si>
  <si>
    <t>Management Ratios</t>
  </si>
  <si>
    <t>Tenant Charge Collection Rate</t>
  </si>
  <si>
    <t>Financial Ratios</t>
  </si>
  <si>
    <r>
      <rPr>
        <b/>
        <sz val="11"/>
        <color theme="1"/>
        <rFont val="Calibri"/>
        <family val="2"/>
        <scheme val="minor"/>
      </rPr>
      <t>Project Level Data.</t>
    </r>
    <r>
      <rPr>
        <sz val="11"/>
        <color theme="1"/>
        <rFont val="Calibri"/>
        <family val="2"/>
        <scheme val="minor"/>
      </rPr>
      <t xml:space="preserve">  
</t>
    </r>
  </si>
  <si>
    <t>The majority of the information shown in the report is historical in nature and is available under HUD's online systems; specifically under the "Public Housing Assessments Scores and Status" link of Secure Systems.</t>
  </si>
  <si>
    <t>2. REAC Physical inspection - Current Column</t>
  </si>
  <si>
    <t>Once HUD or their contractors performs the inspection, the results will be made available online under the "Public Housing Assessments Scores and Status" link of Secure Systems.  The PHA should view the results and add the information to the report once it becomes available.</t>
  </si>
  <si>
    <t>3. Management Ratios - Current Column</t>
  </si>
  <si>
    <t>4. Financial Ratios - Current Column</t>
  </si>
  <si>
    <t>Targets</t>
  </si>
  <si>
    <t>1. Received this Month</t>
  </si>
  <si>
    <t>Report the total number of emergency work orders that were received during the month regardless of who requested the work to be completed.</t>
  </si>
  <si>
    <t>Monthly Net Operating Income represents monthly revenue minus monthly expenses.  A positive figure means the PHA made a profit that month, while a negative number is associated with a loss.  There will be some months where a loss or a larger than normal profit will occur simply as a result of timing issues as certain expenses are seasonal or do not occur monthly, while revenue is more stable from month to month.  However, constant losses will likely be attributed to budget overruns and financial mismanagement and needs to be monitored.</t>
  </si>
  <si>
    <t>The maximum revenue that can be generated in the public housing program is highly correlated to occupancy as HUD provides operating subsidy based only on leased units and certain vacancies and rent can only be charged when a family is living in a unit.  Additional oversight and monitoring is needed when occupancy is decreasing and/or the occupancy target is not reached.  Lower than expected occupancy may results in net losses and a decrease in cash and investments.</t>
  </si>
  <si>
    <t xml:space="preserve">Each month, copy the latest five months of data from the prior report and paste it into the columns for the first five month of the current report.  Then key in the data for the current month.  The needed information can be found in the PHA's monthly financial statements and occupancy rate status report. </t>
  </si>
  <si>
    <t xml:space="preserve">As part of the budgeting process, the Board and senior management should develop the upcoming targets for each of the line item by month.  Some targets may remain a constant number throughout the year while others may change each month based on the PHA’s goals for the year.  Once the targets are determined, each month the target will be updated to reflect the appropriate value. </t>
  </si>
  <si>
    <r>
      <t>REAC Physical inspection:</t>
    </r>
    <r>
      <rPr>
        <sz val="11"/>
        <color theme="1"/>
        <rFont val="Calibri"/>
        <family val="2"/>
        <scheme val="minor"/>
      </rPr>
      <t xml:space="preserve"> An independent inspections of public housing properties, units and grounds to help ensure that they are decent, safe, and sanitary and in good repair.  The physical inspection results is 40% of the PHAS score.  </t>
    </r>
  </si>
  <si>
    <r>
      <t xml:space="preserve">- </t>
    </r>
    <r>
      <rPr>
        <u/>
        <sz val="11"/>
        <color theme="1"/>
        <rFont val="Calibri"/>
        <family val="2"/>
        <scheme val="minor"/>
      </rPr>
      <t>Occupancy Rate</t>
    </r>
    <r>
      <rPr>
        <sz val="11"/>
        <color theme="1"/>
        <rFont val="Calibri"/>
        <family val="2"/>
        <scheme val="minor"/>
      </rPr>
      <t xml:space="preserve">: High occupancy is a primary indicator that the PHA is meeting its mission of housing families and is maximizing its revenue potential.  Also refer to the "Occupancy Status Report".  Under PHAS, a PHA needs an occupancy rate of at least 98% to earn full points.
- </t>
    </r>
    <r>
      <rPr>
        <u/>
        <sz val="11"/>
        <color theme="1"/>
        <rFont val="Calibri"/>
        <family val="2"/>
        <scheme val="minor"/>
      </rPr>
      <t>Tenant Charge Collection Rate</t>
    </r>
    <r>
      <rPr>
        <sz val="11"/>
        <color theme="1"/>
        <rFont val="Calibri"/>
        <family val="2"/>
        <scheme val="minor"/>
      </rPr>
      <t>: Collection of rent is a good indicator that the PHA is following leasing procedures and maximizing revenue potential.  Also refer to the "Tenant Charge Collection Report" and the "Outstanding Tenant Account Receivable Report".  Under PHAS, a PHA needs a collection rate of at least 98.5% to earn full points.</t>
    </r>
  </si>
  <si>
    <r>
      <t xml:space="preserve">- </t>
    </r>
    <r>
      <rPr>
        <u/>
        <sz val="11"/>
        <color theme="1"/>
        <rFont val="Calibri"/>
        <family val="2"/>
        <scheme val="minor"/>
      </rPr>
      <t>Quick Ratio</t>
    </r>
    <r>
      <rPr>
        <sz val="11"/>
        <color theme="1"/>
        <rFont val="Calibri"/>
        <family val="2"/>
        <scheme val="minor"/>
      </rPr>
      <t>.  The PHA can calculate this ratio from its month-end balance sheet by dividing current assets by current liabilities.</t>
    </r>
  </si>
  <si>
    <r>
      <t xml:space="preserve">- </t>
    </r>
    <r>
      <rPr>
        <u/>
        <sz val="11"/>
        <color theme="1"/>
        <rFont val="Calibri"/>
        <family val="2"/>
        <scheme val="minor"/>
      </rPr>
      <t>Months Expendable Net Asset Ratio (MENAR)</t>
    </r>
    <r>
      <rPr>
        <sz val="11"/>
        <color theme="1"/>
        <rFont val="Calibri"/>
        <family val="2"/>
        <scheme val="minor"/>
      </rPr>
      <t xml:space="preserve">. The PHA can calculate this ratio from its month-end balance sheet  and income statement by subtracting current liabilities from current assets and then dividing the result by the year-to-date operating expense and then dividing by the number of months of operating expense data. </t>
    </r>
  </si>
  <si>
    <t>In addition, HUD has provided the exact FDS line items used when producing the quick ratio or MENAR under the financial score under PHAS.  PHAs should consider mirroring the same methodology, to the extent the PHA’s monthly financial statements are able to.  The HUD calculation can be found in the Financial Indicator Methodology &amp; Analysis Guide (June 2011).
 [https://www.hud.gov/sites/documents/final_scoringguide.pdf]</t>
  </si>
  <si>
    <r>
      <t>-</t>
    </r>
    <r>
      <rPr>
        <u/>
        <sz val="11"/>
        <color theme="1"/>
        <rFont val="Calibri"/>
        <family val="2"/>
        <scheme val="minor"/>
      </rPr>
      <t>Net Income Ratio</t>
    </r>
    <r>
      <rPr>
        <sz val="11"/>
        <color theme="1"/>
        <rFont val="Calibri"/>
        <family val="2"/>
        <scheme val="minor"/>
      </rPr>
      <t>.  The PHA can determine if its projects are operating at a profit or loss by review the monthly financial statements.</t>
    </r>
  </si>
  <si>
    <r>
      <rPr>
        <b/>
        <sz val="11"/>
        <color theme="1"/>
        <rFont val="Calibri"/>
        <family val="2"/>
        <scheme val="minor"/>
      </rPr>
      <t xml:space="preserve">Family Searching Activity Report. </t>
    </r>
    <r>
      <rPr>
        <sz val="11"/>
        <color theme="1"/>
        <rFont val="Calibri"/>
        <family val="2"/>
        <scheme val="minor"/>
      </rPr>
      <t xml:space="preserve"> The first section of the report provides information on applicants that have been provided a voucher and are searching for a unit. This is the first step in having a family enter the program. If the family is unable to find a unit after a period of time, the voucher will expire, and can be made available to another applicant on the waitlist.  When the PHA reaches the limit of either HAP funding or authorized vouchers, the PHA will need to stop issuing vouchers.</t>
    </r>
  </si>
  <si>
    <r>
      <rPr>
        <b/>
        <sz val="11"/>
        <color theme="1"/>
        <rFont val="Calibri"/>
        <family val="2"/>
        <scheme val="minor"/>
      </rPr>
      <t>Request for Tenancy Approval Activity Report.</t>
    </r>
    <r>
      <rPr>
        <sz val="11"/>
        <color theme="1"/>
        <rFont val="Calibri"/>
        <family val="2"/>
        <scheme val="minor"/>
      </rPr>
      <t xml:space="preserve"> The second section of the report provides information on applicants that have found a unit and are requesting the PHA to approve the unit and enter into a HAP contract with the owner, so the applicant can enter into a lease agreement with the owner.  In a tight market, it is important that PHAs complete their work on the request as soon as possible, as some owners will only wait a limited time before offering the unit to another party. 
The success rate is a key figure in understanding the voucher program.  Success rate represent the percent of voucher issued where the family has found a unit in which they are able to move-in. The success rate is important to understanding how many vouchers needed to be issued to increase leasing.  </t>
    </r>
  </si>
  <si>
    <r>
      <rPr>
        <b/>
        <sz val="11"/>
        <color theme="1"/>
        <rFont val="Calibri"/>
        <family val="2"/>
        <scheme val="minor"/>
      </rPr>
      <t>Voucher Leased Activity Report.</t>
    </r>
    <r>
      <rPr>
        <sz val="11"/>
        <color theme="1"/>
        <rFont val="Calibri"/>
        <family val="2"/>
        <scheme val="minor"/>
      </rPr>
      <t xml:space="preserve">  The last section of the report provides information on the number of families that are in the PHA’s HCV program.  The number of vouchers that a PHA can lease during a calendar year is constrained by the amount of funds HUD provides for HAP (i.e., payment to landlords) and the number of vouchers the PHA has been authorized.  If the PHA leases more vouchers than authorized, any associated overage of HAP used must be returned to HUD. Once the PHA uses it HUD funding for HAP payments for the year, there are limited options for the PHA to receive additional funding to keep the PHA from having to terminate HAP contracts.   However, next year's HAP funding is highly correlated to the amount of HAP spent in the prior year.  Therefore, if the PHA is not spending as much HAP as it can, the PHA may be inadvertently shrinking its program.
The target number of vouchers the PHA should have leased for any given month is difficult to determine but the target number should be used by the Board to monitor the program.  The target number is based on both known factors, such as voucher authorized, current funding levels and current program metrics but there are other estimates that are more difficult to predict that are part of the target number, such as future appropriation levels and changes in the economy and local housing market.  The PHA should use HUD’s two-year forecasting tool or their own equivalent tool to determine their targets.  The forecasting tool takes into consideration many of the factors described and generates an output of how many vouchers should be issued in the upcoming month to reach proper a number of vouchers leased. </t>
    </r>
  </si>
  <si>
    <t>The data needed to update the report each month will be dependent upon the PHA's management information system and would be available from a variety of reports. Each PHA will need to determine the reports that contains the best source of the data.  All prior month’s data can be taken directly from last month’s report.</t>
  </si>
  <si>
    <t xml:space="preserve">Families where the request for tenancy was approved but delays in paper work, availability of the unit, etc. has resulted in the family not actually being under lease / taking position of the unit are recorded in this line.  Families should be counted as new admissions, when the family has officially entered the program. </t>
  </si>
  <si>
    <t>The “Portability Absorption Activity” row should be used  to account for absorption activity that will affect the number of ACC vouchers leased the PHA is considered to have. If a port-in family is absorbed by the PHA, the leased voucher is now considered part of the PHA’s ACC inventory and leased, therefore the voucher should be added to the voucher leased count.  While if a port-out family is absorbed by a receiving PHA, the voucher is no longer considered leased by the PHA and therefore the voucher should be subtracted from the PHA’s voucher leased count.</t>
  </si>
  <si>
    <r>
      <t xml:space="preserve">A PHA should maintain a waiting list that provides an adequate number of families. The report provides the number of applicants on the HCV waiting list by bedroom size as of the date of the report.  As a voucher becomes available and the PHA has decided that there is enough funding to support the voucher, the next family will be selected from the waiting list and be given a voucher allowing them to search for housing.  Not all families on the waiting list will qualify to be in the HCV program or may no longer need assistance at the time a voucher becomes available.   
If there are too few families on the waiting list, the PHA should increase its advertising and marketing efforts.  If there are too many families on the waiting list, the PHA should make sure it is purging its waiting list based on the PHA’s policies and/or the PHA may want to consider closing its waiting list. When determining if there are too many families on the waiting list, the total number of families on the waitlist can be compared to the average/ general number of families provided a voucher each year. For example, one housing authority on average provides 220 voucher per year but has close to 32,200 families on the waitlist </t>
    </r>
    <r>
      <rPr>
        <sz val="11"/>
        <color theme="1"/>
        <rFont val="Calibri"/>
        <family val="2"/>
      </rPr>
      <t>–</t>
    </r>
    <r>
      <rPr>
        <sz val="13.2"/>
        <color theme="1"/>
        <rFont val="Calibri"/>
        <family val="2"/>
      </rPr>
      <t xml:space="preserve"> </t>
    </r>
    <r>
      <rPr>
        <sz val="11"/>
        <color theme="1"/>
        <rFont val="Calibri"/>
        <family val="2"/>
        <scheme val="minor"/>
      </rPr>
      <t xml:space="preserve"> as such, the PHA has closed its waiting list for over seven years. </t>
    </r>
  </si>
  <si>
    <t xml:space="preserve">HUD requires that voucher units are inspected to help ensure that the family is living in a unit that meets the standards of being safe, sanity and decent.  However, due to recent law and regulatory changes, the timing and frequency of when a unit needs to be inspected has changed.  For example, not too long ago HUD required that every unit have at least an annual inspection.  PHA have now been provided more latitude with the timing and frequency of the inspection, but units still needed to be inspected based on HUD regulations and the PHA’s policy. 
The report shows the number of inspections that should have been completed and the inspections completed by inspection type.  Board members should review the report to see if inspections are completed on a timely basis.  A backlog of unit inspections can signal that the PHA is not following policy, may indicate non-compliance to HUD regulations,  or that the family is living in a unit that does not meet standards. </t>
  </si>
  <si>
    <t>Enter the number of inspections that should have been completed for the inspection type during the month based on the PHA’s policy and procedures, including any inspection that should have been completed in previous months. This figure does not include re-inspections.</t>
  </si>
  <si>
    <t>Enter the number of initial inspections and re-inspections completed for the inspection type during the month.</t>
  </si>
  <si>
    <t xml:space="preserve">Administrative fees are earned based on the number of vouchers leased each month and for most PHAs, represent the vast majority of funding that supports the operations of the HCV program. Decreases in administrative fees due to either lower leasing or appropriations level is normally a high risk item for most PHAs, as expenses in the program are difficult to decrease in the short-term, which may result in net losses and the use of reserves to cover those costs. </t>
  </si>
  <si>
    <t>The administrative fee revenue that can be generated in the HCV program is highly correlated to the number of vouchers leased as HUD provides administrative fees based on vouchers leased at the beginning of the month. Additional oversight and monitoring is needed when leasing is decreasing and/or the leasing target is not reached.  Lower than expected leasing levels may result in net losses and a decrease in cash and investments.</t>
  </si>
  <si>
    <r>
      <t xml:space="preserve">- </t>
    </r>
    <r>
      <rPr>
        <u/>
        <sz val="11"/>
        <color theme="1"/>
        <rFont val="Calibri"/>
        <family val="2"/>
        <scheme val="minor"/>
      </rPr>
      <t>Months Expendable Net Asset Ratio (MENAR)</t>
    </r>
    <r>
      <rPr>
        <sz val="11"/>
        <color theme="1"/>
        <rFont val="Calibri"/>
        <family val="2"/>
        <scheme val="minor"/>
      </rPr>
      <t xml:space="preserve">: The MENAR measures how long (the number of months) the PHA can continue to administer the project without any additional funding and answers the question </t>
    </r>
    <r>
      <rPr>
        <sz val="11"/>
        <color theme="1"/>
        <rFont val="Calibri"/>
        <family val="2"/>
      </rPr>
      <t>–</t>
    </r>
    <r>
      <rPr>
        <sz val="13.2"/>
        <color theme="1"/>
        <rFont val="Calibri"/>
        <family val="2"/>
      </rPr>
      <t xml:space="preserve"> </t>
    </r>
    <r>
      <rPr>
        <i/>
        <sz val="11"/>
        <color theme="1"/>
        <rFont val="Calibri"/>
        <family val="2"/>
        <scheme val="minor"/>
      </rPr>
      <t>are there adequate reserves at the project?</t>
    </r>
    <r>
      <rPr>
        <sz val="11"/>
        <color theme="1"/>
        <rFont val="Calibri"/>
        <family val="2"/>
        <scheme val="minor"/>
      </rPr>
      <t xml:space="preserve"> The ratio result is expressed as the number of months that the PHA can operate the project without additional funds. For example, a PHA with a MENAR of 4 can operate for 4 months without additional funds before running out of money.  Under PHAS, a PHA needs a MENAR of at least 4 to earn full points.</t>
    </r>
  </si>
  <si>
    <t xml:space="preserve">Each month, copy the latest three months of data from the prior report and paste it into the columns for the first three month of the current report.  Then key in the data for the current month.  The needed information can be found in the PHA's monthly financial statements and leasing activity report. </t>
  </si>
  <si>
    <r>
      <rPr>
        <u/>
        <sz val="11"/>
        <color theme="1"/>
        <rFont val="Calibri"/>
        <family val="2"/>
        <scheme val="minor"/>
      </rPr>
      <t>Quick Ratio</t>
    </r>
    <r>
      <rPr>
        <sz val="11"/>
        <color theme="1"/>
        <rFont val="Calibri"/>
        <family val="2"/>
        <scheme val="minor"/>
      </rPr>
      <t xml:space="preserve">.  The PHA can calculate this ratio from its month end balance sheet by dividing current assets by current liabilities.
</t>
    </r>
    <r>
      <rPr>
        <u/>
        <sz val="11"/>
        <color theme="1"/>
        <rFont val="Calibri"/>
        <family val="2"/>
        <scheme val="minor"/>
      </rPr>
      <t>Months Expendable Net Asset Ratio (MENAR)</t>
    </r>
    <r>
      <rPr>
        <sz val="11"/>
        <color theme="1"/>
        <rFont val="Calibri"/>
        <family val="2"/>
        <scheme val="minor"/>
      </rPr>
      <t xml:space="preserve">.  The PHA can calculate this ratio from its month end balance sheet and income statement by subtracting current liabilities from current assets and then dividing the result by the year-to-date operating expense and then dividing by the number of months of operating expense data. </t>
    </r>
  </si>
  <si>
    <t>The most recent months of HAP activity as well as two years of calendar year end data to provide trending information will continue to be shown on the report.  The current open calendar year is also shown on the report accumulative.   Data to update the report each month will come from information provided by HUD to the PHA in the form of disbursement schedules, reserves calculations, etc. and information contained in the PHA’s management information system.</t>
  </si>
  <si>
    <t xml:space="preserve">As part of the budgeting process, the Board and senior management should develop the targets for the upcoming year.  For the HCV program, these targets should be supported through the use of the two-year forecasting tool.  In the HCV program, the targets will likely need to be reviewed and updated each month. </t>
  </si>
  <si>
    <t>* For Fiscal Year Ended Columns, the line item represent the monthly average for the year, making it comparable to the monthly and target columns.</t>
  </si>
  <si>
    <t xml:space="preserve">This report provides the percentage of public housing units leased at a point in time.  For the public housing program, high occupancy is important as occupancy is a primary indicator that the PHA is meeting its mission of housing families and is maximizing its revenue potential.  Secondly, a high occupancy can also mean that there are families on the waiting list, maintenance is able to turnaround a vacant unit quickly and administrative staff can qualify the family and put them in the unit in a timely manner.  </t>
  </si>
  <si>
    <t>Provides the percentage of public housing units leased over a period of time  For the public housing program, high occupancy is normally a major indicator of both good financial health and management.  The trending information helps identify whether occupancy rates are increasing, decreasing, or holding steady.  A certain level of variance can be expected each month.  Large changes, especially decreases in the occupancy rate is a major risk area for a PHA, as is a gradual decline in the occupancy rate over time, or a consistently low occupancy rate.</t>
  </si>
  <si>
    <t>Each month a new row of occupancy rate data will be entered on the report using the occupancy rate data as calculated from the Public Housing Occupancy Rate Report.
A number of months of previous occupancy rate date will continue to be shown, as well as two years of annual occupancy rate data to provide trending information.
This example provides occupancy rate data based on a calendar year basis but a PHA could choose to report on the PHA's fiscal year.  In addition, this report shows 12 months of occupancy rate data but the number of months and years shown could be increased or decreased based on the needs of the Board of Commissioners.
PHAs may also want to provide their PHAS occupancy rate and score, in order to provide a benchmark to the Board of Commissioners as to the adequacy of the PHA's occupancy.</t>
  </si>
  <si>
    <t>If the PHA's waiting list is project-based, the report should be modified to provide project-based waiting list information.</t>
  </si>
  <si>
    <t>The report should not include special purpose units, i.e., units that are not used for housing such as units for resident services, maintenance storage, etc. However, all other vacant units, those that are HUD-approved (units undergoing modernization, casualty loss, disaster) and those that are non-HUD approved and therefore, not receiving operating subsidy should be included in the report.</t>
  </si>
  <si>
    <t xml:space="preserve">Without a proper level of cash and investments the PHA is operating at a high level of risk.  Decreases in cash and investment is typically associated with a PHA whose monthly revenue does not covers its monthly expenses and can be a sign of budget overruns and financial mismanagement.  If cash and investments are increasing at a higher than expected rate, this event should also be questioned. </t>
  </si>
  <si>
    <t>The Key Performance Indicators (KPI) Report - Financial provides trending information of important financial accounts and occupancy data.  The use of the KPI report is most useful for smaller PHAs, as monitoring the trend of certain financial items can substantially help in performing the monitoring and oversight role for a PHA's financial condition.
The data in the report can be used in two ways.  The first is to compare the data to the targets that were established as part of the PHA’s budgeting process.  If the line item meets or exceeds the target, then it is shown in green and is considered a low-risk item.  However, if the line item is less than the target, then it is shown in red and is considered a high-risk item.  Secondly, the trend data should be reviewed for large variances from month to month and adverse trends should be questioned and adequately explained.
Note: The target can change throughout the year depending on what the PHA is trying to achieve.  For example, the Board could simply state that the PHA should always have at least x dollars in cash, and therefore the target would not change.  But if the PHA was trying to increase their occupancy than the target for units leased may increase by one or two units each month until occupancy reaches an acceptable level.</t>
  </si>
  <si>
    <r>
      <t xml:space="preserve">PHAS Table.  </t>
    </r>
    <r>
      <rPr>
        <sz val="11"/>
        <color theme="1"/>
        <rFont val="Calibri"/>
        <family val="2"/>
        <scheme val="minor"/>
      </rPr>
      <t xml:space="preserve">PHAS is HUD’s acronym for the Public Housing Assessment System and is HUD’s official assessment of the PHA’s public housing program.  In general, the assessment is conducted annually but depending on the size of the PHA’s program and the score, the PHA may not be assessed every year or all properties may not be inspected each year.  Under PHAS, the PHA is given an overall  designation based on four (4) assessment areas.   For many PHAs and Boards, the PHAS score and designation is an important indicator of how well the PHA is administering its public housing program. 
The table is used to provide an overall context and trend of the PHA’s public housing program.  Poor scores and downward trends should be addressed by the Board.  Improving and holding steady a PHA's PHAS score can be addressed by establishing short and long-term goals for the PHA and through the review and approval of the annual operating budget and Capital Fund budgeting process.  While PHAS is important, obtaining a High Performer Designation should not override proper implementation of PHA strategies and operational consideration that benefits the program and its participant in both the short and long term.  For example, the use of funds to address a vacancy problem may in the short-term reduce a PHA’s financial score but could result in a long-term increase in the PHA’s management score and financial score as units become occupied and produce rent and operating subsidy.  In addition, the mission to house families should be a higher priority than simply obtaining a high PHAS score. </t>
    </r>
  </si>
  <si>
    <r>
      <t xml:space="preserve">- </t>
    </r>
    <r>
      <rPr>
        <u/>
        <sz val="11"/>
        <color theme="1"/>
        <rFont val="Calibri"/>
        <family val="2"/>
        <scheme val="minor"/>
      </rPr>
      <t>Quick Ratio</t>
    </r>
    <r>
      <rPr>
        <sz val="11"/>
        <color theme="1"/>
        <rFont val="Calibri"/>
        <family val="2"/>
        <scheme val="minor"/>
      </rPr>
      <t xml:space="preserve">: The quick ratio measures liquidity/solvency and helps answer the question </t>
    </r>
    <r>
      <rPr>
        <sz val="11"/>
        <color theme="1"/>
        <rFont val="Calibri"/>
        <family val="2"/>
      </rPr>
      <t>–</t>
    </r>
    <r>
      <rPr>
        <sz val="13.2"/>
        <color theme="1"/>
        <rFont val="Calibri"/>
        <family val="2"/>
      </rPr>
      <t xml:space="preserve"> </t>
    </r>
    <r>
      <rPr>
        <i/>
        <sz val="11"/>
        <color theme="1"/>
        <rFont val="Calibri"/>
        <family val="2"/>
        <scheme val="minor"/>
      </rPr>
      <t>does the project have enough cash and other current assets to pay the bills that are due?</t>
    </r>
    <r>
      <rPr>
        <sz val="11"/>
        <color theme="1"/>
        <rFont val="Calibri"/>
        <family val="2"/>
        <scheme val="minor"/>
      </rPr>
      <t xml:space="preserve"> The ratio result is in terms of the number of times the project account can pay its current bills. For example, a Quick Ratio of 3 means the PHA can pay its current bill 3 times (i.e., the PHA has 3 times as much cash/other current assets than current liabilities due).  Under PHAS a PHA needs a quick ratio of at least 2 to earn full points. </t>
    </r>
  </si>
  <si>
    <r>
      <t xml:space="preserve">- </t>
    </r>
    <r>
      <rPr>
        <u/>
        <sz val="11"/>
        <color theme="1"/>
        <rFont val="Calibri"/>
        <family val="2"/>
        <scheme val="minor"/>
      </rPr>
      <t>Net Income</t>
    </r>
    <r>
      <rPr>
        <sz val="11"/>
        <color theme="1"/>
        <rFont val="Calibri"/>
        <family val="2"/>
        <scheme val="minor"/>
      </rPr>
      <t xml:space="preserve">: The net income ratio measures if the project is producing net income (loss) for the year and how this result impacts the project viability.  The ratio helps answer the question </t>
    </r>
    <r>
      <rPr>
        <sz val="11"/>
        <color theme="1"/>
        <rFont val="Calibri"/>
        <family val="2"/>
      </rPr>
      <t>–</t>
    </r>
    <r>
      <rPr>
        <sz val="13.2"/>
        <color theme="1"/>
        <rFont val="Calibri"/>
        <family val="2"/>
      </rPr>
      <t xml:space="preserve"> </t>
    </r>
    <r>
      <rPr>
        <i/>
        <sz val="11"/>
        <color theme="1"/>
        <rFont val="Calibri"/>
        <family val="2"/>
        <scheme val="minor"/>
      </rPr>
      <t>does the program’s net loss jeopardize the sustainability of the project?</t>
    </r>
    <r>
      <rPr>
        <sz val="11"/>
        <color theme="1"/>
        <rFont val="Calibri"/>
        <family val="2"/>
        <scheme val="minor"/>
      </rPr>
      <t xml:space="preserve"> The ratio result simply shows if the PHA had a profit or a loss.  At this time, net income is not measured under PHAS.</t>
    </r>
  </si>
  <si>
    <r>
      <t xml:space="preserve">- </t>
    </r>
    <r>
      <rPr>
        <u/>
        <sz val="11"/>
        <color theme="1"/>
        <rFont val="Calibri"/>
        <family val="2"/>
        <scheme val="minor"/>
      </rPr>
      <t>Expense Management</t>
    </r>
    <r>
      <rPr>
        <sz val="11"/>
        <color theme="1"/>
        <rFont val="Calibri"/>
        <family val="2"/>
        <scheme val="minor"/>
      </rPr>
      <t xml:space="preserve">: The expense management ratio measures if the project’s actual operating expense is within the HUD-determined reasonable expense level (Operating Subsidy formula expense level) for the project. The ratio helps answer the question </t>
    </r>
    <r>
      <rPr>
        <sz val="11"/>
        <color theme="1"/>
        <rFont val="Calibri"/>
        <family val="2"/>
      </rPr>
      <t>–</t>
    </r>
    <r>
      <rPr>
        <sz val="13.2"/>
        <color theme="1"/>
        <rFont val="Calibri"/>
        <family val="2"/>
      </rPr>
      <t xml:space="preserve"> </t>
    </r>
    <r>
      <rPr>
        <i/>
        <sz val="11"/>
        <color theme="1"/>
        <rFont val="Calibri"/>
        <family val="2"/>
        <scheme val="minor"/>
      </rPr>
      <t>are the project’s actual operating expenses reasonable?</t>
    </r>
    <r>
      <rPr>
        <sz val="11"/>
        <color theme="1"/>
        <rFont val="Calibri"/>
        <family val="2"/>
        <scheme val="minor"/>
      </rPr>
      <t xml:space="preserve"> The ratio result is expressed in term of dollar and cents with amounts greater than $1.00 indicating that the project actual expenses may not be reasonable.  For example, a PHA with an expense management ratio of $1.20 means that for every dollar which HUD considered to be a reasonable cost based on the project’s operating subsidy calculation, the project spent 20 cents (i.e., 20%) more.  At this time, expense management is not measured under PHAS.</t>
    </r>
  </si>
  <si>
    <t>The information can be updated monthly from the date provide in the "Occupancy Status Report" and the " Tenant Charge Collection Report".</t>
  </si>
  <si>
    <t>In this example report, three of the four ratios are not calculated because normally monthly financial statements are kept on a near cash basis of accounting and converted to accrual at the end of the year.  The ratio results of previous years are calculated on accrual accounting, meaning a comparison between them may not provide an accurate picture.  PHAs should use the PH KPI report to get a better understanding of the PHA's financial health and trend during a year.  However, a PHA can populate the ratios during the year as follows:</t>
  </si>
  <si>
    <r>
      <t xml:space="preserve">- </t>
    </r>
    <r>
      <rPr>
        <u/>
        <sz val="11"/>
        <color theme="1"/>
        <rFont val="Calibri"/>
        <family val="2"/>
        <scheme val="minor"/>
      </rPr>
      <t>Expense Management Ratio</t>
    </r>
    <r>
      <rPr>
        <sz val="11"/>
        <color theme="1"/>
        <rFont val="Calibri"/>
        <family val="2"/>
        <scheme val="minor"/>
      </rPr>
      <t xml:space="preserve">.  The PHA can calculate this ratio by first taking the year-to-date operating expenses shown on the latest income statement and annualize the amount.  For example, if the year-to-date operating expenses is for four months, multiply the amount by three.  Take this amount  and divide the amount into part A, line 17 (Total Formula Expense) plus Part C, line 02 (Transition Funding) of the HUD Form 52723 (Calculation of Operating Subsidy).  </t>
    </r>
  </si>
  <si>
    <r>
      <rPr>
        <b/>
        <sz val="11"/>
        <color theme="1"/>
        <rFont val="Calibri"/>
        <family val="2"/>
        <scheme val="minor"/>
      </rPr>
      <t>Obligation - Disbursement Milestones and Historical Use of CFP Grants Table.</t>
    </r>
    <r>
      <rPr>
        <sz val="11"/>
        <color theme="1"/>
        <rFont val="Calibri"/>
        <family val="2"/>
        <scheme val="minor"/>
      </rPr>
      <t xml:space="preserve"> HUD requires that the funds from each year’s Capital Fund grant be obligated and disbursed within a certain time (obligation – 90% in two years / disbursed </t>
    </r>
    <r>
      <rPr>
        <sz val="11"/>
        <color theme="1"/>
        <rFont val="Calibri"/>
        <family val="2"/>
      </rPr>
      <t>–</t>
    </r>
    <r>
      <rPr>
        <sz val="13.2"/>
        <color theme="1"/>
        <rFont val="Calibri"/>
        <family val="2"/>
      </rPr>
      <t xml:space="preserve"> </t>
    </r>
    <r>
      <rPr>
        <sz val="11"/>
        <color theme="1"/>
        <rFont val="Calibri"/>
        <family val="2"/>
        <scheme val="minor"/>
      </rPr>
      <t xml:space="preserve">100% in four years) or risk that the funds be forfeited.  A PHA can have up to four open grants.  The table provides basic information on each open grant as to the total amount of the grant awarded and needed information to monitor if the PHA is at risk of losing the funds due to the time used in obligating or expending the grant funds.  
The last two columns, budgeted soft costs and budgeted hard costs, provide the percent of each of the grants that was budgeted for soft costs (i.e., funds used to support operations, management improvements and administrative costs of the grant) versus hard costs (modernization of units).  Since for many PHAs, capital grants are the main source of funding for modernization and upkeep of the building and units the information is provided to show the priority use of the capital funds for the PHA and implicitly asks the question </t>
    </r>
    <r>
      <rPr>
        <sz val="11"/>
        <color theme="1"/>
        <rFont val="Calibri"/>
        <family val="2"/>
      </rPr>
      <t>–</t>
    </r>
    <r>
      <rPr>
        <sz val="11"/>
        <color theme="1"/>
        <rFont val="Calibri"/>
        <family val="2"/>
        <scheme val="minor"/>
      </rPr>
      <t xml:space="preserve"> </t>
    </r>
    <r>
      <rPr>
        <i/>
        <sz val="11"/>
        <color theme="1"/>
        <rFont val="Calibri"/>
        <family val="2"/>
        <scheme val="minor"/>
      </rPr>
      <t>does the use of the capital grant align itself with the PHA’s overall long-term goals?</t>
    </r>
  </si>
  <si>
    <r>
      <rPr>
        <b/>
        <sz val="11"/>
        <color theme="1"/>
        <rFont val="Calibri"/>
        <family val="2"/>
        <scheme val="minor"/>
      </rPr>
      <t>Voucher Turnover Rate.</t>
    </r>
    <r>
      <rPr>
        <sz val="11"/>
        <color theme="1"/>
        <rFont val="Calibri"/>
        <family val="2"/>
        <scheme val="minor"/>
      </rPr>
      <t xml:space="preserve"> Like the success rate, the voucher turnover rate provides an important program metric. The voucher turnover rate provides information on how many families will likely leave the program in any given month.  Knowing this number, affects the number of vouchers that need to be issued each month.  If two families leave the program on average each month and the PHA has a success rate of 60%, the PHA will need to issue three to four vouchers each month to stay at the current level of leasing.</t>
    </r>
  </si>
  <si>
    <t>The Key Performance Indicators (KPI) Report - Administrative Account Financial provides trending information of important financial accounts and leasing data of the HCV administrative account.  The use of the KPI report is most useful for smaller PHAs, as monitoring the trending of just certain financial items can substantially help in performing the monitoring and oversight role for a PHA's financial condition.
The data in the report can be used in two ways.  The first is to compare the data to the targets that were established as part of the PHA’s budgeting process.  If the line item meets or exceeds the target, then it is shown in green and is considered a low-risk item.  However, if the line item is less than the target, then it is shown in red and is considered a high-risk item.  Secondly, multiple time periods of data is provided to allow for trend analysis.  Trend data should be reviewed for large variances from month to month and compared to previous years. Adverse trends should be questioned.
Note: The target can change throughout the year depending what the PHA is trying to achieve.  For example, the Board could simply state that the PHA should always have at least x dollars in cash, and therefore the target would not change.  But if the PHA was trying to increase their leasing than the target for units leased may increase by one or two units each month until leasing reaches an acceptable level.</t>
  </si>
  <si>
    <t xml:space="preserve">Without a proper level of cash and investments the PHA is operating at a higher level of risk.  Decreases in cash and investment is typically associated with a PHA whose monthly revenue does not covers its monthly expenses and can be a sign of budget overruns and financial mismanagement.  If cash and investment is increasing at a higher than expected rate, this event should also be questioned. </t>
  </si>
  <si>
    <t>Net operating income (both monthly and year to date) represents revenue minus monthly expenses.  A positive figure means the PHA made a profit, while a negative number is associated with a loss.  There will be some months where a loss or a larger than normal profit will occur simply as a result of timing issues as certain expenses are seasonal or do not occur monthly, while revenue is more stable from month to month.  However, constants losses can likely be attributed to budget overruns and financial mismanagement and need to be monitored.</t>
  </si>
  <si>
    <r>
      <t xml:space="preserve">Ratios analysis is used to summarize and simplify a lot of financial data into a few meaningful numbers and allows for the quick examination of different aspects of an entity’s performance. 
</t>
    </r>
    <r>
      <rPr>
        <u/>
        <sz val="11"/>
        <color theme="1"/>
        <rFont val="Calibri"/>
        <family val="2"/>
        <scheme val="minor"/>
      </rPr>
      <t>Quick Ratio</t>
    </r>
    <r>
      <rPr>
        <sz val="11"/>
        <color theme="1"/>
        <rFont val="Calibri"/>
        <family val="2"/>
        <scheme val="minor"/>
      </rPr>
      <t xml:space="preserve">. The quick ratio measures liquidity/solvency and helps answer the question </t>
    </r>
    <r>
      <rPr>
        <sz val="11"/>
        <color theme="1"/>
        <rFont val="Calibri"/>
        <family val="2"/>
      </rPr>
      <t>–</t>
    </r>
    <r>
      <rPr>
        <sz val="13.2"/>
        <color theme="1"/>
        <rFont val="Calibri"/>
        <family val="2"/>
      </rPr>
      <t xml:space="preserve"> </t>
    </r>
    <r>
      <rPr>
        <i/>
        <sz val="11"/>
        <color theme="1"/>
        <rFont val="Calibri"/>
        <family val="2"/>
        <scheme val="minor"/>
      </rPr>
      <t>does the HCV administrative account have enough cash and other current assets to pay the bills that are due?</t>
    </r>
    <r>
      <rPr>
        <sz val="11"/>
        <color theme="1"/>
        <rFont val="Calibri"/>
        <family val="2"/>
        <scheme val="minor"/>
      </rPr>
      <t xml:space="preserve"> The ratio result is in terms of the number of times the HCV administrative account can pay its current bills. For example, a Quick Ratio of 3 means the PHA can pay its current bill 3 times (i.e., the PHA has 3 times as much cash/other current assets than current liabilities due).  
</t>
    </r>
    <r>
      <rPr>
        <u/>
        <sz val="11"/>
        <color theme="1"/>
        <rFont val="Calibri"/>
        <family val="2"/>
        <scheme val="minor"/>
      </rPr>
      <t>Months Expendable Net Asset Ratio (MENAR)</t>
    </r>
    <r>
      <rPr>
        <sz val="11"/>
        <color theme="1"/>
        <rFont val="Calibri"/>
        <family val="2"/>
        <scheme val="minor"/>
      </rPr>
      <t xml:space="preserve">. The MENAR measures how long (the number of months) the PHA can continue to administer the HCV program without any additional funding and answer the question </t>
    </r>
    <r>
      <rPr>
        <sz val="11"/>
        <color theme="1"/>
        <rFont val="Calibri"/>
        <family val="2"/>
      </rPr>
      <t>–</t>
    </r>
    <r>
      <rPr>
        <sz val="13.2"/>
        <color theme="1"/>
        <rFont val="Calibri"/>
        <family val="2"/>
      </rPr>
      <t xml:space="preserve"> </t>
    </r>
    <r>
      <rPr>
        <i/>
        <sz val="11"/>
        <color theme="1"/>
        <rFont val="Calibri"/>
        <family val="2"/>
        <scheme val="minor"/>
      </rPr>
      <t>are there adequate reserves based in the HCV administrative account?</t>
    </r>
    <r>
      <rPr>
        <sz val="11"/>
        <color theme="1"/>
        <rFont val="Calibri"/>
        <family val="2"/>
        <scheme val="minor"/>
      </rPr>
      <t xml:space="preserve">  The ratio result is expressed as  the number of months the PHA can operate the HCV program  without additional funds. For example, a PHA with a MENAR of 4 can operate for 4 months without additional funds before running out of money. </t>
    </r>
  </si>
  <si>
    <r>
      <t xml:space="preserve">Utilization &amp; Leasing Statistics Report. </t>
    </r>
    <r>
      <rPr>
        <sz val="11"/>
        <color theme="1"/>
        <rFont val="Calibri"/>
        <family val="2"/>
        <scheme val="minor"/>
      </rPr>
      <t xml:space="preserve">This section of the report provides information on utilization and leasing.  HAP utilization refers to the percentage of annual budget authority or the amount of all HAP funds (i.e., including HUD-held programs reserves, unspent cash held by the PHA ) that was used to support HAP.  If the PHA has a low HAP utilization percentage it should raise the question why are HAP funds not being used (i.e., can the PHA lease more vouchers?)?  If the HAP utilization is too high, the question becomes can the PHA continue to support the vouchers?  The voucher leasing information provides information on the percent of vouchers authorized to the PHA and the number of vouchers used.  At the end of the calendar year the PHA is considered to be non-compliant if the PHA leased more vouchers than it was authorized.  Since the goal of the program is to providing housing, the utilization numbers can be used to help ensure that the PHA is leasing as many vouchers as it can within its funding limitations. </t>
    </r>
  </si>
  <si>
    <r>
      <rPr>
        <b/>
        <sz val="11"/>
        <color theme="1"/>
        <rFont val="Calibri"/>
        <family val="2"/>
        <scheme val="minor"/>
      </rPr>
      <t xml:space="preserve">PHA HAP Activity Report. </t>
    </r>
    <r>
      <rPr>
        <sz val="11"/>
        <color theme="1"/>
        <rFont val="Calibri"/>
        <family val="2"/>
        <scheme val="minor"/>
      </rPr>
      <t>This section of the report provides information on the HAP funding provided by HUD to make HAP payments.  Each month HUD will provide HAP funds to the PHA to make HAP payments.  The amount of HAP funds HUD provides each month is strongly tied to the amount of HAP the PHA has spent in its most recent months.  If the PHA did not need all the funds provided, then the unused funds are held by the PHA to be used in later months.  The table provides historical and current activity.  In reviewing this section of the report, users should first concentrate on the "Housing Assistance Payments" line,  looking for increasing HAP costs.  If the PHA HAP costs are increasing, the concern becomes will HUD’s next disbursement and any unspent cash from previous months be enough to make the next payment or does the PHA needs to contact HUD for additional funds. In addition, the table can be used to review HUD’s HAP disbursement for large variances.  Note: HUD normally provides PHAs a disbursement schedule of their near-term HAP disbursements.</t>
    </r>
  </si>
  <si>
    <t>HAP Utilization - ABA Only (SEMAP)</t>
  </si>
  <si>
    <t>HAP Utilization - All Funds</t>
  </si>
  <si>
    <t>The Key Performance Indicators (KPI) Report - HAP Account-  Financial /Utilization provides trending information of important financial accounts, utilization and leasing data of the HCV HAP account.  The use of the KPI report is most useful for smaller PHAs, as monitoring the trending of certain financial items can substantially help in performing the monitoring and oversight role for a PHA's financial condition.
The data in the report can be used in two ways.  The first is to compare the data to the targets that were established as part of the PHA’s budgeting process.  If the line item meets or exceeds the target, then it is shown in green and is considered a low-risk item.  However, if the line item is less than the target, then it is shown in red and is considered a high-risk item.  Secondly, multiple time periods of data is provided for trend analysis.  Trend data should be reviewed for large variances from month to month and compared to previous years. Adverse trends should be questioned and explained.</t>
  </si>
  <si>
    <r>
      <t xml:space="preserve">HUD Held Program Reserves Status Report. </t>
    </r>
    <r>
      <rPr>
        <sz val="11"/>
        <color theme="1"/>
        <rFont val="Calibri"/>
        <family val="2"/>
        <scheme val="minor"/>
      </rPr>
      <t xml:space="preserve">This section of the report provides information on the HAP funding available to the PHA but held by HUD.  Under current rules, HUD is allowed only to disburse  HAP funding in an amount that is needed for immediate use.  This requirement can result in HUD holding sizeable HAP funds on behalf of the PHA.  The funds held by HUD for a PHA are called HUD-held Program Reserves and these funds can be made available to the PHA, if the scheduled disbursement amount and any unspent HAP cash will not cover upcoming HAP costs.  When determining how many vouchers can be leased and supported, it is important to take into consideration the HUD-held program reserves. 
Note: During the course of the current year (in this case Calendar Year Ended 12/31/2019), for simplification reasons this report does not technically align with the actual HUD-held program reserves calculation HUD uses.  However, the report does show the resources that will be available to the PHA by the end of the calendar year.  For example, technically, undisbursed annual budget authority does not become program reserves until the end of the calendar year,  HUD incrementally gets HAP appropriations throughout the year, etc.  However, from a monitoring point of view the key is understanding the total HAP funds that will be available to the PHA for the calendar year. </t>
    </r>
  </si>
  <si>
    <t>11. Capital Fund - Monitoring Program Dashboard</t>
  </si>
  <si>
    <t>This report provides the number of households that owe tenant charges to the PHA and the total amount owed as of the date of the report.  All amounts shown on this report are considered overdue except for the amounts shown in the “Under Repayment Agreement” category and charges under the “All Other” category that are applied during the month but are not due until the first of the next month.  
If the PHA is following their leasing policy, there should be limited amounts shown in the All Other category.  For example, if a household failed to pay their rent during the month, the PHA’s policy would typically require that the PHA start eviction processing midway through the month.  A report that shows large number of households or amounts within the "All Other" or "Eviction - Legal Action" categories should be questioned.  
Similarly, if the PHA is following their leasing policy, with the exception of families under repayment agreement, the number of households and amounts owed to the PHA should not be reflected in subsequent reports (i.e., the households would have been placed on repayment agreements or evicted).  If the number of households appears relatively constant from month to month, the PHA should provide a list of family names or unit number associated with the report.</t>
  </si>
  <si>
    <r>
      <t xml:space="preserve">This report provides basic information to help monitor the timely completion of work orders.  It should be the goal of the PHA to complete each work order as soon as possible, taking into consideration other maintenance work priorities.  
The report provides information on the number of non-emergency work orders received and completed each month.  There may be problems that needs to be addressed if the ending balance of open work orders or the total number of work order received each month is increasing.  If work orders completion is a concern, additional data may be requested to provide further insight.  However, the availability of additional data is dependent on the work order information collected in the PHA’s management system.  
The following are examples of additional information that may be requested.
•	</t>
    </r>
    <r>
      <rPr>
        <b/>
        <sz val="11"/>
        <color theme="1"/>
        <rFont val="Calibri"/>
        <family val="2"/>
        <scheme val="minor"/>
      </rPr>
      <t>Average # of Work Orders Completed Per Day, Per Maintenance Staff -</t>
    </r>
    <r>
      <rPr>
        <sz val="11"/>
        <color theme="1"/>
        <rFont val="Calibri"/>
        <family val="2"/>
        <scheme val="minor"/>
      </rPr>
      <t xml:space="preserve"> Divide the work orders completed in the month by the number of work days and number of assigned maintenance staff.
•	</t>
    </r>
    <r>
      <rPr>
        <b/>
        <sz val="11"/>
        <color theme="1"/>
        <rFont val="Calibri"/>
        <family val="2"/>
        <scheme val="minor"/>
      </rPr>
      <t>Average # of Hours on Work Orders Per Day, Per Maintenance Staff -</t>
    </r>
    <r>
      <rPr>
        <sz val="11"/>
        <color theme="1"/>
        <rFont val="Calibri"/>
        <family val="2"/>
        <scheme val="minor"/>
      </rPr>
      <t xml:space="preserve"> Divide the number of hours associated with work orders for each maintenance staff by the number of work days in the month.
•	</t>
    </r>
    <r>
      <rPr>
        <b/>
        <sz val="11"/>
        <color theme="1"/>
        <rFont val="Calibri"/>
        <family val="2"/>
        <scheme val="minor"/>
      </rPr>
      <t>Average Time Per Work Order Category -</t>
    </r>
    <r>
      <rPr>
        <sz val="11"/>
        <color theme="1"/>
        <rFont val="Calibri"/>
        <family val="2"/>
        <scheme val="minor"/>
      </rPr>
      <t xml:space="preserve"> A count of work types requested to be completed on the work order (e.g., unclogging kitchen sink, replacement of battery in smoke detector, etc.), number of such work order requested to be completed in the month, and time associated with completion of such work order type provides information as to the most common types of work completed and average time to complete.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</si>
</sst>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0_);_(&quot;$&quot;* \(#,##0\);_(&quot;$&quot;* &quot;-&quot;_);_(@_)"/>
    <numFmt numFmtId="44" formatCode="_(&quot;$&quot;* #,##0.00_);_(&quot;$&quot;* \(#,##0.00\);_(&quot;$&quot;* &quot;-&quot;??_);_(@_)"/>
    <numFmt numFmtId="43" formatCode="_(* #,##0.00_);_(* \(#,##0.00\);_(* &quot;-&quot;??_);_(@_)"/>
    <numFmt numFmtId="164" formatCode="0.0%"/>
    <numFmt numFmtId="165" formatCode="&quot;$&quot;#,##0"/>
    <numFmt numFmtId="166" formatCode="_(&quot;$&quot;* #,##0_);_(&quot;$&quot;* \(#,##0\);_(&quot;$&quot;* &quot;-&quot;??_);_(@_)"/>
    <numFmt numFmtId="167" formatCode="#,##0.0_);\(#,##0.0\)"/>
    <numFmt numFmtId="168" formatCode="_(* #,##0_);_(* \(#,##0\);_(* &quot;-&quot;??_);_(@_)"/>
    <numFmt numFmtId="169" formatCode="&quot;$&quot;#,##0.00"/>
  </numFmts>
  <fonts count="33"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color theme="1"/>
      <name val="Calibri"/>
      <family val="2"/>
    </font>
    <font>
      <sz val="11"/>
      <color theme="1"/>
      <name val="Calibri"/>
      <family val="2"/>
      <scheme val="minor"/>
    </font>
    <font>
      <sz val="10"/>
      <name val="Arial"/>
      <family val="2"/>
    </font>
    <font>
      <b/>
      <sz val="12"/>
      <color theme="1"/>
      <name val="Calibri"/>
      <family val="2"/>
      <scheme val="minor"/>
    </font>
    <font>
      <u/>
      <sz val="11"/>
      <color theme="1"/>
      <name val="Calibri"/>
      <family val="2"/>
      <scheme val="minor"/>
    </font>
    <font>
      <b/>
      <sz val="14"/>
      <color theme="1"/>
      <name val="Calibri"/>
      <family val="2"/>
      <scheme val="minor"/>
    </font>
    <font>
      <sz val="12"/>
      <color theme="0"/>
      <name val="Calibri"/>
      <family val="2"/>
      <scheme val="minor"/>
    </font>
    <font>
      <b/>
      <sz val="12"/>
      <color theme="0"/>
      <name val="Calibri"/>
      <family val="2"/>
      <scheme val="minor"/>
    </font>
    <font>
      <b/>
      <sz val="12"/>
      <color theme="1"/>
      <name val="Tahoma"/>
      <family val="2"/>
    </font>
    <font>
      <sz val="12"/>
      <color theme="1"/>
      <name val="Calibri"/>
      <family val="2"/>
      <scheme val="minor"/>
    </font>
    <font>
      <i/>
      <sz val="11"/>
      <color theme="1"/>
      <name val="Calibri"/>
      <family val="2"/>
      <scheme val="minor"/>
    </font>
    <font>
      <b/>
      <u/>
      <sz val="11"/>
      <color theme="1"/>
      <name val="Calibri"/>
      <family val="2"/>
      <scheme val="minor"/>
    </font>
    <font>
      <sz val="12"/>
      <color rgb="FFFF0000"/>
      <name val="Calibri"/>
      <family val="2"/>
      <scheme val="minor"/>
    </font>
    <font>
      <sz val="11"/>
      <color rgb="FF00B050"/>
      <name val="Calibri"/>
      <family val="2"/>
      <scheme val="minor"/>
    </font>
    <font>
      <sz val="12"/>
      <color rgb="FF00B050"/>
      <name val="Calibri"/>
      <family val="2"/>
      <scheme val="minor"/>
    </font>
    <font>
      <sz val="10"/>
      <color theme="1"/>
      <name val="Calibri"/>
      <family val="2"/>
      <scheme val="minor"/>
    </font>
    <font>
      <sz val="11"/>
      <color rgb="FFFF0000"/>
      <name val="Calibri"/>
      <family val="2"/>
      <scheme val="minor"/>
    </font>
    <font>
      <sz val="12"/>
      <color rgb="FFFF0000"/>
      <name val="Calibri"/>
      <family val="2"/>
    </font>
    <font>
      <sz val="12"/>
      <color rgb="FF00B050"/>
      <name val="Calibri"/>
      <family val="2"/>
    </font>
    <font>
      <sz val="14"/>
      <color theme="1"/>
      <name val="Calibri"/>
      <family val="2"/>
      <scheme val="minor"/>
    </font>
    <font>
      <b/>
      <sz val="11"/>
      <color rgb="FFFF0000"/>
      <name val="Calibri"/>
      <family val="2"/>
      <scheme val="minor"/>
    </font>
    <font>
      <u/>
      <sz val="11"/>
      <color rgb="FFFF0000"/>
      <name val="Calibri"/>
      <family val="2"/>
      <scheme val="minor"/>
    </font>
    <font>
      <sz val="11"/>
      <color rgb="FFFF0000"/>
      <name val="Calibri"/>
      <family val="2"/>
    </font>
    <font>
      <sz val="11"/>
      <color rgb="FF00B050"/>
      <name val="Calibri"/>
      <family val="2"/>
    </font>
    <font>
      <b/>
      <sz val="14"/>
      <color theme="0"/>
      <name val="Calibri"/>
      <family val="2"/>
      <scheme val="minor"/>
    </font>
    <font>
      <b/>
      <sz val="14"/>
      <name val="Calibri"/>
      <family val="2"/>
      <scheme val="minor"/>
    </font>
    <font>
      <sz val="14"/>
      <name val="Calibri"/>
      <family val="2"/>
      <scheme val="minor"/>
    </font>
    <font>
      <sz val="13.2"/>
      <color theme="1"/>
      <name val="Calibri"/>
      <family val="2"/>
    </font>
  </fonts>
  <fills count="10">
    <fill>
      <patternFill patternType="none"/>
    </fill>
    <fill>
      <patternFill patternType="gray125"/>
    </fill>
    <fill>
      <patternFill patternType="solid">
        <fgColor theme="4" tint="-0.249977111117893"/>
        <bgColor indexed="64"/>
      </patternFill>
    </fill>
    <fill>
      <patternFill patternType="solid">
        <fgColor theme="0" tint="-0.249977111117893"/>
        <bgColor indexed="64"/>
      </patternFill>
    </fill>
    <fill>
      <patternFill patternType="solid">
        <fgColor theme="0"/>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9"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8">
    <xf numFmtId="0" fontId="0" fillId="0" borderId="0"/>
    <xf numFmtId="44"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7" fillId="0" borderId="0"/>
    <xf numFmtId="0" fontId="6" fillId="0" borderId="0"/>
    <xf numFmtId="43" fontId="6" fillId="0" borderId="0" applyFont="0" applyFill="0" applyBorder="0" applyAlignment="0" applyProtection="0"/>
    <xf numFmtId="0" fontId="6" fillId="0" borderId="0"/>
  </cellStyleXfs>
  <cellXfs count="449">
    <xf numFmtId="0" fontId="0" fillId="0" borderId="0" xfId="0"/>
    <xf numFmtId="0" fontId="1" fillId="2" borderId="1" xfId="0" applyFont="1" applyFill="1" applyBorder="1" applyAlignment="1">
      <alignment horizontal="center" wrapText="1"/>
    </xf>
    <xf numFmtId="0" fontId="0" fillId="0" borderId="1" xfId="0" applyBorder="1" applyAlignment="1">
      <alignment horizontal="left"/>
    </xf>
    <xf numFmtId="0" fontId="0" fillId="0" borderId="1" xfId="0" applyBorder="1" applyAlignment="1">
      <alignment horizontal="center"/>
    </xf>
    <xf numFmtId="9" fontId="0" fillId="0" borderId="1" xfId="0" applyNumberFormat="1" applyBorder="1" applyAlignment="1">
      <alignment horizontal="center"/>
    </xf>
    <xf numFmtId="0" fontId="0" fillId="0" borderId="1" xfId="0" applyBorder="1"/>
    <xf numFmtId="1" fontId="0" fillId="0" borderId="1" xfId="0" applyNumberFormat="1" applyBorder="1" applyAlignment="1">
      <alignment horizontal="center"/>
    </xf>
    <xf numFmtId="0" fontId="0" fillId="0" borderId="1" xfId="0" applyBorder="1" applyAlignment="1">
      <alignment horizontal="center"/>
    </xf>
    <xf numFmtId="0" fontId="0" fillId="0" borderId="1" xfId="0" applyFill="1" applyBorder="1" applyAlignment="1">
      <alignment horizontal="center"/>
    </xf>
    <xf numFmtId="14" fontId="0" fillId="0" borderId="0" xfId="0" applyNumberFormat="1"/>
    <xf numFmtId="14" fontId="0" fillId="0" borderId="1" xfId="0" applyNumberFormat="1" applyBorder="1" applyAlignment="1">
      <alignment horizontal="center"/>
    </xf>
    <xf numFmtId="0" fontId="0" fillId="4" borderId="1" xfId="0" applyFont="1" applyFill="1" applyBorder="1" applyAlignment="1">
      <alignment horizontal="center"/>
    </xf>
    <xf numFmtId="0" fontId="0" fillId="0" borderId="1" xfId="0" applyFont="1" applyBorder="1" applyAlignment="1">
      <alignment horizontal="center"/>
    </xf>
    <xf numFmtId="0" fontId="2" fillId="4" borderId="1" xfId="0" applyFont="1" applyFill="1" applyBorder="1" applyAlignment="1">
      <alignment horizontal="center"/>
    </xf>
    <xf numFmtId="0" fontId="2" fillId="4" borderId="1" xfId="0" applyFont="1" applyFill="1" applyBorder="1"/>
    <xf numFmtId="0" fontId="3" fillId="3" borderId="1" xfId="0" applyFont="1" applyFill="1" applyBorder="1" applyAlignment="1">
      <alignment horizontal="center" wrapText="1"/>
    </xf>
    <xf numFmtId="0" fontId="4" fillId="3" borderId="1" xfId="0" applyFont="1" applyFill="1" applyBorder="1" applyAlignment="1">
      <alignment horizontal="center" wrapText="1"/>
    </xf>
    <xf numFmtId="0" fontId="2" fillId="0" borderId="1" xfId="0" applyFont="1" applyBorder="1" applyAlignment="1">
      <alignment horizontal="center"/>
    </xf>
    <xf numFmtId="0" fontId="0" fillId="0" borderId="1" xfId="0" applyFill="1" applyBorder="1" applyAlignment="1">
      <alignment horizontal="left"/>
    </xf>
    <xf numFmtId="3" fontId="0" fillId="0" borderId="1" xfId="0" applyNumberFormat="1" applyBorder="1" applyAlignment="1">
      <alignment horizontal="center"/>
    </xf>
    <xf numFmtId="165" fontId="0" fillId="0" borderId="1" xfId="0" applyNumberFormat="1" applyBorder="1" applyAlignment="1">
      <alignment horizontal="center"/>
    </xf>
    <xf numFmtId="164" fontId="0" fillId="0" borderId="1" xfId="0" applyNumberFormat="1" applyBorder="1" applyAlignment="1">
      <alignment horizontal="center"/>
    </xf>
    <xf numFmtId="3" fontId="0" fillId="4" borderId="1" xfId="0" applyNumberFormat="1" applyFill="1" applyBorder="1" applyAlignment="1">
      <alignment horizontal="center"/>
    </xf>
    <xf numFmtId="166" fontId="0" fillId="0" borderId="0" xfId="0" applyNumberFormat="1"/>
    <xf numFmtId="0" fontId="0" fillId="0" borderId="0" xfId="0" applyBorder="1"/>
    <xf numFmtId="0" fontId="2" fillId="3" borderId="1" xfId="0" applyFont="1" applyFill="1" applyBorder="1"/>
    <xf numFmtId="164" fontId="2" fillId="3" borderId="1" xfId="0" applyNumberFormat="1" applyFont="1" applyFill="1" applyBorder="1" applyAlignment="1">
      <alignment horizontal="center"/>
    </xf>
    <xf numFmtId="0" fontId="2" fillId="3" borderId="1" xfId="0" applyFont="1" applyFill="1" applyBorder="1" applyAlignment="1">
      <alignment horizontal="center"/>
    </xf>
    <xf numFmtId="0" fontId="1" fillId="5" borderId="1" xfId="0" applyFont="1" applyFill="1" applyBorder="1"/>
    <xf numFmtId="0" fontId="0" fillId="0" borderId="1" xfId="0" applyBorder="1" applyAlignment="1">
      <alignment horizontal="center" wrapText="1"/>
    </xf>
    <xf numFmtId="0" fontId="9" fillId="0" borderId="1" xfId="0" applyFont="1" applyBorder="1" applyAlignment="1">
      <alignment horizontal="center" wrapText="1"/>
    </xf>
    <xf numFmtId="0" fontId="2" fillId="0" borderId="1" xfId="0" applyFont="1" applyBorder="1" applyAlignment="1">
      <alignment horizontal="left"/>
    </xf>
    <xf numFmtId="169" fontId="0" fillId="0" borderId="1" xfId="0" applyNumberFormat="1" applyBorder="1" applyAlignment="1">
      <alignment horizontal="center"/>
    </xf>
    <xf numFmtId="2" fontId="0" fillId="0" borderId="1" xfId="0" applyNumberFormat="1" applyBorder="1" applyAlignment="1">
      <alignment horizontal="center"/>
    </xf>
    <xf numFmtId="0" fontId="4" fillId="3" borderId="1" xfId="0" applyFont="1" applyFill="1" applyBorder="1" applyAlignment="1">
      <alignment horizontal="left"/>
    </xf>
    <xf numFmtId="166" fontId="0" fillId="0" borderId="0" xfId="1" applyNumberFormat="1" applyFont="1" applyFill="1" applyBorder="1"/>
    <xf numFmtId="0" fontId="0" fillId="0" borderId="0" xfId="0" applyFill="1" applyBorder="1" applyAlignment="1">
      <alignment horizontal="center"/>
    </xf>
    <xf numFmtId="168" fontId="0" fillId="0" borderId="1" xfId="2" applyNumberFormat="1" applyFont="1" applyBorder="1"/>
    <xf numFmtId="0" fontId="6" fillId="0" borderId="0" xfId="5"/>
    <xf numFmtId="0" fontId="6" fillId="0" borderId="0" xfId="5" applyFont="1"/>
    <xf numFmtId="0" fontId="0" fillId="0" borderId="0" xfId="5" applyFont="1" applyBorder="1" applyAlignment="1">
      <alignment horizontal="center" vertical="center"/>
    </xf>
    <xf numFmtId="42" fontId="6" fillId="0" borderId="0" xfId="5" applyNumberFormat="1" applyFont="1" applyBorder="1" applyAlignment="1">
      <alignment horizontal="center" vertical="center"/>
    </xf>
    <xf numFmtId="0" fontId="6" fillId="0" borderId="0" xfId="5" applyFont="1" applyBorder="1" applyAlignment="1">
      <alignment horizontal="center" vertical="center"/>
    </xf>
    <xf numFmtId="0" fontId="6" fillId="0" borderId="0" xfId="5" applyBorder="1"/>
    <xf numFmtId="164" fontId="6" fillId="0" borderId="0" xfId="5" applyNumberFormat="1" applyFont="1" applyBorder="1" applyAlignment="1">
      <alignment horizontal="center" vertical="center"/>
    </xf>
    <xf numFmtId="0" fontId="0" fillId="3" borderId="1" xfId="0" applyFont="1" applyFill="1" applyBorder="1"/>
    <xf numFmtId="0" fontId="0" fillId="3" borderId="1" xfId="0" applyFont="1" applyFill="1" applyBorder="1" applyAlignment="1">
      <alignment horizontal="center"/>
    </xf>
    <xf numFmtId="0" fontId="0" fillId="4" borderId="1" xfId="0" applyFill="1" applyBorder="1" applyAlignment="1">
      <alignment horizontal="center" wrapText="1"/>
    </xf>
    <xf numFmtId="0" fontId="4" fillId="3" borderId="1" xfId="0" applyFont="1" applyFill="1" applyBorder="1" applyAlignment="1">
      <alignment horizontal="left" wrapText="1"/>
    </xf>
    <xf numFmtId="0" fontId="11" fillId="5" borderId="1" xfId="0" applyFont="1" applyFill="1" applyBorder="1"/>
    <xf numFmtId="0" fontId="12" fillId="5" borderId="1" xfId="0" applyFont="1" applyFill="1" applyBorder="1" applyAlignment="1">
      <alignment horizontal="center" wrapText="1"/>
    </xf>
    <xf numFmtId="3" fontId="13" fillId="0" borderId="2" xfId="0" applyNumberFormat="1" applyFont="1" applyBorder="1" applyAlignment="1">
      <alignment wrapText="1"/>
    </xf>
    <xf numFmtId="0" fontId="14" fillId="0" borderId="5" xfId="0" applyFont="1" applyBorder="1" applyAlignment="1">
      <alignment horizontal="left" indent="1"/>
    </xf>
    <xf numFmtId="166" fontId="14" fillId="0" borderId="5" xfId="1" applyNumberFormat="1" applyFont="1" applyBorder="1"/>
    <xf numFmtId="0" fontId="14" fillId="0" borderId="5" xfId="0" applyFont="1" applyBorder="1"/>
    <xf numFmtId="0" fontId="14" fillId="0" borderId="5" xfId="0" applyFont="1" applyBorder="1" applyAlignment="1">
      <alignment horizontal="center"/>
    </xf>
    <xf numFmtId="9" fontId="14" fillId="0" borderId="5" xfId="3" applyFont="1" applyBorder="1" applyAlignment="1">
      <alignment horizontal="center"/>
    </xf>
    <xf numFmtId="3" fontId="13" fillId="0" borderId="5" xfId="0" applyNumberFormat="1" applyFont="1" applyBorder="1" applyAlignment="1">
      <alignment wrapText="1"/>
    </xf>
    <xf numFmtId="0" fontId="14" fillId="0" borderId="6" xfId="0" applyFont="1" applyBorder="1" applyAlignment="1">
      <alignment horizontal="left" indent="1"/>
    </xf>
    <xf numFmtId="9" fontId="14" fillId="0" borderId="6" xfId="3" applyFont="1" applyBorder="1" applyAlignment="1">
      <alignment horizontal="center"/>
    </xf>
    <xf numFmtId="0" fontId="14" fillId="0" borderId="0" xfId="0" applyFont="1" applyFill="1" applyBorder="1" applyAlignment="1">
      <alignment horizontal="left" indent="1"/>
    </xf>
    <xf numFmtId="0" fontId="14" fillId="0" borderId="0" xfId="0" applyFont="1" applyBorder="1"/>
    <xf numFmtId="0" fontId="14" fillId="0" borderId="0" xfId="0" applyFont="1"/>
    <xf numFmtId="0" fontId="12" fillId="5" borderId="1" xfId="5" applyFont="1" applyFill="1" applyBorder="1" applyAlignment="1">
      <alignment horizontal="center" vertical="center" wrapText="1"/>
    </xf>
    <xf numFmtId="0" fontId="14" fillId="0" borderId="1" xfId="5" applyFont="1" applyBorder="1" applyAlignment="1">
      <alignment horizontal="center" vertical="center"/>
    </xf>
    <xf numFmtId="42" fontId="14" fillId="0" borderId="1" xfId="5" applyNumberFormat="1" applyFont="1" applyBorder="1"/>
    <xf numFmtId="14" fontId="14" fillId="0" borderId="1" xfId="5" applyNumberFormat="1" applyFont="1" applyBorder="1"/>
    <xf numFmtId="9" fontId="14" fillId="0" borderId="1" xfId="5" applyNumberFormat="1" applyFont="1" applyBorder="1" applyAlignment="1">
      <alignment horizontal="center" vertical="center"/>
    </xf>
    <xf numFmtId="14" fontId="14" fillId="0" borderId="1" xfId="5" applyNumberFormat="1" applyFont="1" applyBorder="1" applyAlignment="1">
      <alignment horizontal="center"/>
    </xf>
    <xf numFmtId="164" fontId="14" fillId="0" borderId="1" xfId="5" applyNumberFormat="1" applyFont="1" applyBorder="1" applyAlignment="1">
      <alignment horizontal="center" vertical="center"/>
    </xf>
    <xf numFmtId="42" fontId="14" fillId="0" borderId="1" xfId="5" applyNumberFormat="1" applyFont="1" applyBorder="1" applyAlignment="1">
      <alignment horizontal="center" vertical="center"/>
    </xf>
    <xf numFmtId="0" fontId="14" fillId="0" borderId="1" xfId="5" applyFont="1" applyBorder="1"/>
    <xf numFmtId="0" fontId="14" fillId="0" borderId="0" xfId="5" applyFont="1" applyBorder="1" applyAlignment="1">
      <alignment horizontal="left" vertical="center"/>
    </xf>
    <xf numFmtId="42" fontId="14" fillId="0" borderId="0" xfId="5" applyNumberFormat="1" applyFont="1" applyBorder="1" applyAlignment="1">
      <alignment horizontal="left" vertical="center"/>
    </xf>
    <xf numFmtId="0" fontId="14" fillId="0" borderId="0" xfId="5" applyFont="1" applyBorder="1" applyAlignment="1">
      <alignment horizontal="center" vertical="center"/>
    </xf>
    <xf numFmtId="0" fontId="14" fillId="0" borderId="0" xfId="5" applyFont="1" applyBorder="1"/>
    <xf numFmtId="164" fontId="14" fillId="0" borderId="0" xfId="5" applyNumberFormat="1" applyFont="1" applyBorder="1" applyAlignment="1">
      <alignment horizontal="center" vertical="center"/>
    </xf>
    <xf numFmtId="0" fontId="12" fillId="5" borderId="1" xfId="5" applyFont="1" applyFill="1" applyBorder="1" applyAlignment="1">
      <alignment horizontal="center" vertical="center"/>
    </xf>
    <xf numFmtId="0" fontId="12" fillId="5" borderId="1" xfId="5" applyFont="1" applyFill="1" applyBorder="1" applyAlignment="1">
      <alignment horizontal="center"/>
    </xf>
    <xf numFmtId="42" fontId="14" fillId="0" borderId="1" xfId="5" applyNumberFormat="1" applyFont="1" applyBorder="1" applyAlignment="1">
      <alignment horizontal="center"/>
    </xf>
    <xf numFmtId="0" fontId="14" fillId="0" borderId="10" xfId="0" applyFont="1" applyBorder="1" applyAlignment="1">
      <alignment horizontal="left" indent="1"/>
    </xf>
    <xf numFmtId="166" fontId="14" fillId="0" borderId="12" xfId="1" applyNumberFormat="1" applyFont="1" applyBorder="1"/>
    <xf numFmtId="167" fontId="14" fillId="0" borderId="12" xfId="1" applyNumberFormat="1" applyFont="1" applyBorder="1" applyAlignment="1">
      <alignment horizontal="center"/>
    </xf>
    <xf numFmtId="167" fontId="14" fillId="0" borderId="5" xfId="1" applyNumberFormat="1" applyFont="1" applyBorder="1" applyAlignment="1">
      <alignment horizontal="center"/>
    </xf>
    <xf numFmtId="0" fontId="14" fillId="0" borderId="11" xfId="0" applyFont="1" applyBorder="1" applyAlignment="1">
      <alignment horizontal="left" indent="1"/>
    </xf>
    <xf numFmtId="167" fontId="14" fillId="0" borderId="13" xfId="1" applyNumberFormat="1" applyFont="1" applyBorder="1" applyAlignment="1">
      <alignment horizontal="center"/>
    </xf>
    <xf numFmtId="167" fontId="14" fillId="0" borderId="6" xfId="1" applyNumberFormat="1" applyFont="1" applyBorder="1" applyAlignment="1">
      <alignment horizontal="center"/>
    </xf>
    <xf numFmtId="37" fontId="14" fillId="0" borderId="5" xfId="1" applyNumberFormat="1" applyFont="1" applyBorder="1" applyAlignment="1">
      <alignment horizontal="center"/>
    </xf>
    <xf numFmtId="0" fontId="4" fillId="3" borderId="1" xfId="0" applyFont="1" applyFill="1" applyBorder="1" applyAlignment="1">
      <alignment horizontal="center"/>
    </xf>
    <xf numFmtId="0" fontId="2" fillId="0" borderId="1" xfId="0" applyFont="1" applyBorder="1" applyAlignment="1">
      <alignment horizontal="right"/>
    </xf>
    <xf numFmtId="0" fontId="3" fillId="4" borderId="1" xfId="0" applyFont="1" applyFill="1" applyBorder="1" applyAlignment="1">
      <alignment horizontal="left"/>
    </xf>
    <xf numFmtId="0" fontId="3" fillId="4" borderId="1" xfId="0" applyFont="1" applyFill="1" applyBorder="1" applyAlignment="1">
      <alignment horizontal="center" wrapText="1"/>
    </xf>
    <xf numFmtId="0" fontId="3" fillId="4" borderId="1" xfId="0" applyFont="1" applyFill="1" applyBorder="1" applyAlignment="1">
      <alignment horizontal="right"/>
    </xf>
    <xf numFmtId="0" fontId="0" fillId="0" borderId="1" xfId="0" applyFont="1" applyBorder="1" applyAlignment="1">
      <alignment horizontal="right"/>
    </xf>
    <xf numFmtId="9" fontId="0" fillId="0" borderId="1" xfId="0" applyNumberFormat="1" applyFont="1" applyBorder="1" applyAlignment="1">
      <alignment horizontal="center"/>
    </xf>
    <xf numFmtId="9" fontId="2" fillId="0" borderId="1" xfId="0" applyNumberFormat="1" applyFont="1" applyBorder="1" applyAlignment="1">
      <alignment horizontal="center"/>
    </xf>
    <xf numFmtId="0" fontId="0" fillId="8" borderId="1" xfId="0" applyFont="1" applyFill="1" applyBorder="1" applyAlignment="1">
      <alignment horizontal="center"/>
    </xf>
    <xf numFmtId="0" fontId="3" fillId="8" borderId="1" xfId="0" applyFont="1" applyFill="1" applyBorder="1" applyAlignment="1">
      <alignment horizontal="center" wrapText="1"/>
    </xf>
    <xf numFmtId="14" fontId="0" fillId="0" borderId="1" xfId="0" applyNumberFormat="1" applyFont="1" applyBorder="1" applyAlignment="1">
      <alignment horizontal="center"/>
    </xf>
    <xf numFmtId="1" fontId="0" fillId="0" borderId="1" xfId="0" applyNumberFormat="1" applyFont="1" applyBorder="1" applyAlignment="1">
      <alignment horizontal="center"/>
    </xf>
    <xf numFmtId="14" fontId="0" fillId="8" borderId="1" xfId="0" applyNumberFormat="1" applyFont="1" applyFill="1" applyBorder="1" applyAlignment="1">
      <alignment horizontal="center"/>
    </xf>
    <xf numFmtId="9" fontId="0" fillId="8" borderId="1" xfId="0" applyNumberFormat="1" applyFont="1" applyFill="1" applyBorder="1" applyAlignment="1">
      <alignment horizontal="center"/>
    </xf>
    <xf numFmtId="0" fontId="2" fillId="0" borderId="0" xfId="0" applyFont="1" applyBorder="1" applyAlignment="1">
      <alignment horizontal="right"/>
    </xf>
    <xf numFmtId="9" fontId="2" fillId="0" borderId="0" xfId="0" applyNumberFormat="1" applyFont="1" applyBorder="1" applyAlignment="1">
      <alignment horizontal="center"/>
    </xf>
    <xf numFmtId="0" fontId="0" fillId="0" borderId="1" xfId="0" applyFill="1" applyBorder="1" applyAlignment="1">
      <alignment horizontal="right"/>
    </xf>
    <xf numFmtId="0" fontId="0" fillId="8" borderId="1" xfId="0" applyFill="1" applyBorder="1" applyAlignment="1">
      <alignment horizontal="center"/>
    </xf>
    <xf numFmtId="1" fontId="0" fillId="8" borderId="1" xfId="0" applyNumberFormat="1" applyFill="1" applyBorder="1" applyAlignment="1">
      <alignment horizontal="center"/>
    </xf>
    <xf numFmtId="0" fontId="0" fillId="0" borderId="0" xfId="0" applyAlignment="1"/>
    <xf numFmtId="0" fontId="0" fillId="0" borderId="0" xfId="0" applyAlignment="1">
      <alignment wrapText="1"/>
    </xf>
    <xf numFmtId="0" fontId="0" fillId="8" borderId="1" xfId="0" applyFill="1" applyBorder="1" applyAlignment="1">
      <alignment horizontal="left"/>
    </xf>
    <xf numFmtId="14" fontId="0" fillId="8" borderId="1" xfId="0" applyNumberFormat="1" applyFill="1" applyBorder="1" applyAlignment="1">
      <alignment horizontal="center"/>
    </xf>
    <xf numFmtId="168" fontId="0" fillId="8" borderId="1" xfId="2" applyNumberFormat="1" applyFont="1" applyFill="1" applyBorder="1"/>
    <xf numFmtId="0" fontId="0" fillId="0" borderId="1" xfId="0" applyBorder="1" applyAlignment="1">
      <alignment horizontal="right"/>
    </xf>
    <xf numFmtId="0" fontId="2" fillId="0" borderId="1" xfId="0" applyFont="1" applyFill="1" applyBorder="1" applyAlignment="1">
      <alignment horizontal="right"/>
    </xf>
    <xf numFmtId="164" fontId="2" fillId="0" borderId="1" xfId="3" applyNumberFormat="1" applyFont="1" applyBorder="1"/>
    <xf numFmtId="165" fontId="0" fillId="8" borderId="1" xfId="0" applyNumberFormat="1" applyFill="1" applyBorder="1" applyAlignment="1">
      <alignment horizontal="center"/>
    </xf>
    <xf numFmtId="3" fontId="0" fillId="8" borderId="1" xfId="0" applyNumberFormat="1" applyFill="1" applyBorder="1" applyAlignment="1">
      <alignment horizontal="center"/>
    </xf>
    <xf numFmtId="0" fontId="0" fillId="4" borderId="1" xfId="0" applyFill="1" applyBorder="1" applyAlignment="1">
      <alignment horizontal="center"/>
    </xf>
    <xf numFmtId="165" fontId="0" fillId="4" borderId="1" xfId="0" applyNumberFormat="1" applyFill="1" applyBorder="1" applyAlignment="1">
      <alignment horizontal="center"/>
    </xf>
    <xf numFmtId="166" fontId="17" fillId="0" borderId="5" xfId="1" applyNumberFormat="1" applyFont="1" applyBorder="1"/>
    <xf numFmtId="0" fontId="18" fillId="0" borderId="0" xfId="0" applyFont="1"/>
    <xf numFmtId="166" fontId="19" fillId="0" borderId="5" xfId="1" applyNumberFormat="1" applyFont="1" applyBorder="1"/>
    <xf numFmtId="0" fontId="19" fillId="0" borderId="5" xfId="0" applyFont="1" applyBorder="1" applyAlignment="1">
      <alignment horizontal="center"/>
    </xf>
    <xf numFmtId="9" fontId="19" fillId="0" borderId="5" xfId="3" applyFont="1" applyBorder="1" applyAlignment="1">
      <alignment horizontal="center"/>
    </xf>
    <xf numFmtId="0" fontId="17" fillId="0" borderId="5" xfId="0" applyFont="1" applyBorder="1" applyAlignment="1">
      <alignment horizontal="center"/>
    </xf>
    <xf numFmtId="9" fontId="17" fillId="0" borderId="6" xfId="3" applyFont="1" applyBorder="1" applyAlignment="1">
      <alignment horizontal="center"/>
    </xf>
    <xf numFmtId="0" fontId="14" fillId="8" borderId="1" xfId="5" applyFont="1" applyFill="1" applyBorder="1" applyAlignment="1">
      <alignment horizontal="center"/>
    </xf>
    <xf numFmtId="0" fontId="14" fillId="8" borderId="1" xfId="5" applyFont="1" applyFill="1" applyBorder="1" applyAlignment="1">
      <alignment horizontal="center" vertical="center"/>
    </xf>
    <xf numFmtId="164" fontId="14" fillId="8" borderId="1" xfId="5" applyNumberFormat="1" applyFont="1" applyFill="1" applyBorder="1" applyAlignment="1">
      <alignment horizontal="center" vertical="center"/>
    </xf>
    <xf numFmtId="42" fontId="14" fillId="8" borderId="1" xfId="5" applyNumberFormat="1" applyFont="1" applyFill="1" applyBorder="1" applyAlignment="1">
      <alignment horizontal="center"/>
    </xf>
    <xf numFmtId="42" fontId="14" fillId="4" borderId="1" xfId="5" applyNumberFormat="1" applyFont="1" applyFill="1" applyBorder="1" applyAlignment="1">
      <alignment horizontal="center"/>
    </xf>
    <xf numFmtId="0" fontId="5" fillId="8" borderId="1" xfId="0" applyFont="1" applyFill="1" applyBorder="1" applyAlignment="1">
      <alignment horizontal="center"/>
    </xf>
    <xf numFmtId="0" fontId="13" fillId="0" borderId="0" xfId="0" applyFont="1" applyAlignment="1">
      <alignment horizontal="center"/>
    </xf>
    <xf numFmtId="9" fontId="0" fillId="4" borderId="1" xfId="0" applyNumberFormat="1" applyFill="1" applyBorder="1" applyAlignment="1">
      <alignment horizontal="center"/>
    </xf>
    <xf numFmtId="0" fontId="15" fillId="4" borderId="9" xfId="0" applyFont="1" applyFill="1" applyBorder="1" applyAlignment="1">
      <alignment horizontal="left"/>
    </xf>
    <xf numFmtId="0" fontId="15" fillId="4" borderId="15" xfId="0" applyFont="1" applyFill="1" applyBorder="1" applyAlignment="1">
      <alignment horizontal="left"/>
    </xf>
    <xf numFmtId="0" fontId="0" fillId="4" borderId="15" xfId="0" applyFill="1" applyBorder="1" applyAlignment="1">
      <alignment horizontal="left"/>
    </xf>
    <xf numFmtId="0" fontId="0" fillId="4" borderId="8" xfId="0" applyFill="1" applyBorder="1" applyAlignment="1">
      <alignment horizontal="left"/>
    </xf>
    <xf numFmtId="0" fontId="0" fillId="0" borderId="1" xfId="0" applyFont="1" applyBorder="1" applyAlignment="1">
      <alignment horizontal="left"/>
    </xf>
    <xf numFmtId="0" fontId="3" fillId="4" borderId="1" xfId="0" applyFont="1" applyFill="1" applyBorder="1" applyAlignment="1">
      <alignment horizontal="center"/>
    </xf>
    <xf numFmtId="0" fontId="4" fillId="6" borderId="1" xfId="0" applyFont="1" applyFill="1" applyBorder="1" applyAlignment="1">
      <alignment horizontal="center" wrapText="1"/>
    </xf>
    <xf numFmtId="0" fontId="4" fillId="4" borderId="1" xfId="0" applyFont="1" applyFill="1" applyBorder="1" applyAlignment="1">
      <alignment horizontal="center" wrapText="1"/>
    </xf>
    <xf numFmtId="0" fontId="4" fillId="4" borderId="1" xfId="0" applyFont="1" applyFill="1" applyBorder="1" applyAlignment="1">
      <alignment horizontal="center"/>
    </xf>
    <xf numFmtId="164" fontId="3" fillId="4" borderId="1" xfId="0" applyNumberFormat="1" applyFont="1" applyFill="1" applyBorder="1" applyAlignment="1">
      <alignment horizontal="center" wrapText="1"/>
    </xf>
    <xf numFmtId="9" fontId="3" fillId="4" borderId="6" xfId="0" applyNumberFormat="1" applyFont="1" applyFill="1" applyBorder="1" applyAlignment="1">
      <alignment horizontal="center" wrapText="1"/>
    </xf>
    <xf numFmtId="0" fontId="2" fillId="0" borderId="6" xfId="0" applyFont="1" applyBorder="1" applyAlignment="1">
      <alignment horizontal="center"/>
    </xf>
    <xf numFmtId="164" fontId="3" fillId="8" borderId="1" xfId="0" applyNumberFormat="1" applyFont="1" applyFill="1" applyBorder="1" applyAlignment="1">
      <alignment horizontal="center" wrapText="1"/>
    </xf>
    <xf numFmtId="9" fontId="3" fillId="8" borderId="6" xfId="0" applyNumberFormat="1" applyFont="1" applyFill="1" applyBorder="1" applyAlignment="1">
      <alignment horizontal="center" wrapText="1"/>
    </xf>
    <xf numFmtId="0" fontId="1" fillId="5" borderId="1" xfId="0" applyFont="1" applyFill="1" applyBorder="1" applyAlignment="1">
      <alignment horizontal="center"/>
    </xf>
    <xf numFmtId="0" fontId="0" fillId="0" borderId="0" xfId="0" applyAlignment="1"/>
    <xf numFmtId="0" fontId="0" fillId="0" borderId="7" xfId="0" applyBorder="1" applyAlignment="1"/>
    <xf numFmtId="0" fontId="0" fillId="0" borderId="0" xfId="0" applyAlignment="1">
      <alignment horizontal="center"/>
    </xf>
    <xf numFmtId="0" fontId="10" fillId="0" borderId="0" xfId="0" applyFont="1" applyAlignment="1">
      <alignment horizontal="center"/>
    </xf>
    <xf numFmtId="0" fontId="0" fillId="0" borderId="4" xfId="0" quotePrefix="1" applyFont="1" applyBorder="1" applyAlignment="1">
      <alignment horizontal="center"/>
    </xf>
    <xf numFmtId="0" fontId="0" fillId="0" borderId="4" xfId="0" applyFont="1" applyBorder="1" applyAlignment="1">
      <alignment horizontal="center"/>
    </xf>
    <xf numFmtId="37" fontId="14" fillId="0" borderId="12" xfId="1" applyNumberFormat="1" applyFont="1" applyBorder="1" applyAlignment="1">
      <alignment horizontal="center"/>
    </xf>
    <xf numFmtId="0" fontId="14" fillId="0" borderId="6" xfId="0" applyFont="1" applyBorder="1" applyAlignment="1">
      <alignment horizontal="center"/>
    </xf>
    <xf numFmtId="0" fontId="19" fillId="0" borderId="5" xfId="0" applyFont="1" applyBorder="1" applyAlignment="1">
      <alignment horizontal="left" indent="1"/>
    </xf>
    <xf numFmtId="166" fontId="19" fillId="8" borderId="5" xfId="1" applyNumberFormat="1" applyFont="1" applyFill="1" applyBorder="1"/>
    <xf numFmtId="166" fontId="14" fillId="8" borderId="5" xfId="1" applyNumberFormat="1" applyFont="1" applyFill="1" applyBorder="1"/>
    <xf numFmtId="37" fontId="17" fillId="8" borderId="5" xfId="1" applyNumberFormat="1" applyFont="1" applyFill="1" applyBorder="1" applyAlignment="1">
      <alignment horizontal="center"/>
    </xf>
    <xf numFmtId="167" fontId="17" fillId="8" borderId="5" xfId="1" applyNumberFormat="1" applyFont="1" applyFill="1" applyBorder="1" applyAlignment="1">
      <alignment horizontal="center"/>
    </xf>
    <xf numFmtId="167" fontId="17" fillId="8" borderId="6" xfId="1" applyNumberFormat="1" applyFont="1" applyFill="1" applyBorder="1" applyAlignment="1">
      <alignment horizontal="center"/>
    </xf>
    <xf numFmtId="0" fontId="22" fillId="8" borderId="5" xfId="0" applyFont="1" applyFill="1" applyBorder="1" applyAlignment="1">
      <alignment horizontal="center"/>
    </xf>
    <xf numFmtId="0" fontId="22" fillId="8" borderId="6" xfId="0" applyFont="1" applyFill="1" applyBorder="1" applyAlignment="1">
      <alignment horizontal="center"/>
    </xf>
    <xf numFmtId="0" fontId="17" fillId="8" borderId="5" xfId="0" applyFont="1" applyFill="1" applyBorder="1" applyAlignment="1">
      <alignment horizontal="center"/>
    </xf>
    <xf numFmtId="0" fontId="23" fillId="8" borderId="5" xfId="0" applyFont="1" applyFill="1" applyBorder="1" applyAlignment="1">
      <alignment horizontal="center"/>
    </xf>
    <xf numFmtId="0" fontId="12" fillId="5" borderId="1" xfId="0" applyFont="1" applyFill="1" applyBorder="1" applyAlignment="1">
      <alignment horizontal="center"/>
    </xf>
    <xf numFmtId="166" fontId="17" fillId="8" borderId="5" xfId="1" applyNumberFormat="1" applyFont="1" applyFill="1" applyBorder="1"/>
    <xf numFmtId="0" fontId="2" fillId="0" borderId="0" xfId="0" applyFont="1"/>
    <xf numFmtId="0" fontId="0" fillId="0" borderId="1" xfId="0" applyFont="1" applyBorder="1"/>
    <xf numFmtId="0" fontId="0" fillId="0" borderId="0" xfId="0" applyFont="1"/>
    <xf numFmtId="0" fontId="0" fillId="0" borderId="1" xfId="0" applyFont="1" applyBorder="1" applyAlignment="1">
      <alignment horizontal="left" indent="1"/>
    </xf>
    <xf numFmtId="3" fontId="0" fillId="0" borderId="1" xfId="0" applyNumberFormat="1" applyFont="1" applyBorder="1" applyAlignment="1">
      <alignment horizontal="center"/>
    </xf>
    <xf numFmtId="42" fontId="0" fillId="4" borderId="1" xfId="0" applyNumberFormat="1" applyFont="1" applyFill="1" applyBorder="1" applyAlignment="1">
      <alignment horizontal="center"/>
    </xf>
    <xf numFmtId="42" fontId="3" fillId="4" borderId="1" xfId="0" applyNumberFormat="1" applyFont="1" applyFill="1" applyBorder="1" applyAlignment="1">
      <alignment horizontal="center" wrapText="1"/>
    </xf>
    <xf numFmtId="42" fontId="4" fillId="4" borderId="1" xfId="0" applyNumberFormat="1" applyFont="1" applyFill="1" applyBorder="1" applyAlignment="1">
      <alignment horizontal="center" wrapText="1"/>
    </xf>
    <xf numFmtId="44" fontId="0" fillId="0" borderId="1" xfId="0" applyNumberFormat="1" applyFont="1" applyBorder="1" applyAlignment="1">
      <alignment horizontal="center"/>
    </xf>
    <xf numFmtId="0" fontId="12" fillId="3" borderId="1" xfId="0" applyFont="1" applyFill="1" applyBorder="1" applyAlignment="1">
      <alignment horizontal="center" wrapText="1"/>
    </xf>
    <xf numFmtId="42" fontId="0" fillId="3" borderId="1" xfId="0" applyNumberFormat="1" applyFont="1" applyFill="1" applyBorder="1" applyAlignment="1">
      <alignment horizontal="center"/>
    </xf>
    <xf numFmtId="42" fontId="3" fillId="3" borderId="1" xfId="0" applyNumberFormat="1" applyFont="1" applyFill="1" applyBorder="1" applyAlignment="1">
      <alignment horizontal="center" wrapText="1"/>
    </xf>
    <xf numFmtId="42" fontId="4" fillId="3" borderId="1" xfId="0" applyNumberFormat="1" applyFont="1" applyFill="1" applyBorder="1" applyAlignment="1">
      <alignment horizontal="center" wrapText="1"/>
    </xf>
    <xf numFmtId="44" fontId="0" fillId="3" borderId="1" xfId="0" applyNumberFormat="1" applyFont="1" applyFill="1" applyBorder="1" applyAlignment="1">
      <alignment horizontal="center"/>
    </xf>
    <xf numFmtId="3" fontId="21" fillId="0" borderId="1" xfId="0" applyNumberFormat="1" applyFont="1" applyBorder="1" applyAlignment="1">
      <alignment horizontal="center"/>
    </xf>
    <xf numFmtId="9" fontId="21" fillId="0" borderId="1" xfId="0" applyNumberFormat="1" applyFont="1" applyBorder="1" applyAlignment="1">
      <alignment horizontal="center"/>
    </xf>
    <xf numFmtId="44" fontId="0" fillId="0" borderId="1" xfId="0" applyNumberFormat="1" applyBorder="1" applyAlignment="1"/>
    <xf numFmtId="9" fontId="21" fillId="0" borderId="2" xfId="0" applyNumberFormat="1" applyFont="1" applyBorder="1" applyAlignment="1">
      <alignment horizontal="center"/>
    </xf>
    <xf numFmtId="3" fontId="0" fillId="0" borderId="6" xfId="0" applyNumberFormat="1" applyFont="1" applyBorder="1" applyAlignment="1">
      <alignment horizontal="center"/>
    </xf>
    <xf numFmtId="3" fontId="21" fillId="0" borderId="6" xfId="0" applyNumberFormat="1" applyFont="1" applyBorder="1" applyAlignment="1">
      <alignment horizontal="center"/>
    </xf>
    <xf numFmtId="3" fontId="0" fillId="3" borderId="6" xfId="0" applyNumberFormat="1" applyFont="1" applyFill="1" applyBorder="1" applyAlignment="1">
      <alignment horizontal="center"/>
    </xf>
    <xf numFmtId="0" fontId="0" fillId="0" borderId="6" xfId="0" applyFont="1" applyBorder="1" applyAlignment="1">
      <alignment horizontal="center"/>
    </xf>
    <xf numFmtId="0" fontId="0" fillId="0" borderId="7" xfId="0" applyFont="1" applyBorder="1"/>
    <xf numFmtId="0" fontId="0" fillId="0" borderId="3" xfId="0" applyBorder="1"/>
    <xf numFmtId="0" fontId="0" fillId="0" borderId="4" xfId="0" applyFont="1" applyBorder="1" applyAlignment="1"/>
    <xf numFmtId="42" fontId="25" fillId="4" borderId="1" xfId="0" applyNumberFormat="1" applyFont="1" applyFill="1" applyBorder="1" applyAlignment="1">
      <alignment horizontal="center"/>
    </xf>
    <xf numFmtId="42" fontId="25" fillId="4" borderId="1" xfId="0" applyNumberFormat="1" applyFont="1" applyFill="1" applyBorder="1" applyAlignment="1">
      <alignment horizontal="center" wrapText="1"/>
    </xf>
    <xf numFmtId="164" fontId="0" fillId="0" borderId="1" xfId="0" applyNumberFormat="1" applyFont="1" applyBorder="1" applyAlignment="1">
      <alignment horizontal="center"/>
    </xf>
    <xf numFmtId="164" fontId="0" fillId="0" borderId="2" xfId="0" applyNumberFormat="1" applyFont="1" applyBorder="1" applyAlignment="1">
      <alignment horizontal="center"/>
    </xf>
    <xf numFmtId="164" fontId="21" fillId="0" borderId="1" xfId="0" applyNumberFormat="1" applyFont="1" applyBorder="1" applyAlignment="1">
      <alignment horizontal="center"/>
    </xf>
    <xf numFmtId="164" fontId="21" fillId="0" borderId="2" xfId="0" applyNumberFormat="1" applyFont="1" applyBorder="1" applyAlignment="1">
      <alignment horizontal="center"/>
    </xf>
    <xf numFmtId="0" fontId="21" fillId="0" borderId="1" xfId="0" applyFont="1" applyBorder="1" applyAlignment="1">
      <alignment horizontal="center" wrapText="1"/>
    </xf>
    <xf numFmtId="0" fontId="26" fillId="0" borderId="1" xfId="0" applyFont="1" applyBorder="1" applyAlignment="1">
      <alignment horizontal="center" wrapText="1"/>
    </xf>
    <xf numFmtId="0" fontId="25" fillId="0" borderId="1" xfId="0" applyFont="1" applyBorder="1" applyAlignment="1">
      <alignment horizontal="center"/>
    </xf>
    <xf numFmtId="0" fontId="27" fillId="8" borderId="1" xfId="0" applyFont="1" applyFill="1" applyBorder="1" applyAlignment="1">
      <alignment horizontal="center"/>
    </xf>
    <xf numFmtId="164" fontId="18" fillId="8" borderId="1" xfId="0" applyNumberFormat="1" applyFont="1" applyFill="1" applyBorder="1" applyAlignment="1">
      <alignment horizontal="center"/>
    </xf>
    <xf numFmtId="0" fontId="28" fillId="8" borderId="1" xfId="0" applyFont="1" applyFill="1" applyBorder="1" applyAlignment="1">
      <alignment horizontal="center"/>
    </xf>
    <xf numFmtId="0" fontId="18" fillId="8" borderId="1" xfId="0" applyFont="1" applyFill="1" applyBorder="1" applyAlignment="1">
      <alignment horizontal="center"/>
    </xf>
    <xf numFmtId="164" fontId="21" fillId="8" borderId="1" xfId="0" applyNumberFormat="1" applyFont="1" applyFill="1" applyBorder="1" applyAlignment="1">
      <alignment horizontal="center"/>
    </xf>
    <xf numFmtId="0" fontId="21" fillId="8" borderId="1" xfId="0" applyFont="1" applyFill="1" applyBorder="1" applyAlignment="1">
      <alignment horizontal="center"/>
    </xf>
    <xf numFmtId="0" fontId="12" fillId="9" borderId="1" xfId="0" applyFont="1" applyFill="1" applyBorder="1" applyAlignment="1">
      <alignment horizontal="center" wrapText="1"/>
    </xf>
    <xf numFmtId="0" fontId="30" fillId="3" borderId="1" xfId="0" applyFont="1" applyFill="1" applyBorder="1" applyAlignment="1">
      <alignment horizontal="left" wrapText="1"/>
    </xf>
    <xf numFmtId="0" fontId="24" fillId="0" borderId="1" xfId="0" applyFont="1" applyBorder="1" applyAlignment="1"/>
    <xf numFmtId="0" fontId="24" fillId="4" borderId="1" xfId="0" applyFont="1" applyFill="1" applyBorder="1" applyAlignment="1"/>
    <xf numFmtId="0" fontId="31" fillId="4" borderId="1" xfId="0" applyFont="1" applyFill="1" applyBorder="1" applyAlignment="1"/>
    <xf numFmtId="0" fontId="31" fillId="4" borderId="1" xfId="0" applyFont="1" applyFill="1" applyBorder="1" applyAlignment="1">
      <alignment wrapText="1"/>
    </xf>
    <xf numFmtId="9" fontId="24" fillId="0" borderId="1" xfId="0" applyNumberFormat="1" applyFont="1" applyBorder="1" applyAlignment="1"/>
    <xf numFmtId="0" fontId="24" fillId="0" borderId="1" xfId="0" applyFont="1" applyBorder="1"/>
    <xf numFmtId="0" fontId="24" fillId="0" borderId="1" xfId="0" applyFont="1" applyFill="1" applyBorder="1"/>
    <xf numFmtId="0" fontId="30" fillId="3" borderId="1" xfId="0" applyFont="1" applyFill="1" applyBorder="1" applyAlignment="1">
      <alignment horizontal="left"/>
    </xf>
    <xf numFmtId="0" fontId="0" fillId="0" borderId="0" xfId="0" applyAlignment="1">
      <alignment horizontal="left" vertical="top"/>
    </xf>
    <xf numFmtId="42" fontId="3" fillId="8" borderId="1" xfId="0" applyNumberFormat="1" applyFont="1" applyFill="1" applyBorder="1" applyAlignment="1">
      <alignment horizontal="center" wrapText="1"/>
    </xf>
    <xf numFmtId="3" fontId="21" fillId="8" borderId="6" xfId="0" applyNumberFormat="1" applyFont="1" applyFill="1" applyBorder="1" applyAlignment="1">
      <alignment horizontal="center"/>
    </xf>
    <xf numFmtId="0" fontId="3" fillId="8" borderId="6" xfId="0" applyFont="1" applyFill="1" applyBorder="1" applyAlignment="1">
      <alignment horizontal="center"/>
    </xf>
    <xf numFmtId="3" fontId="21" fillId="8" borderId="1" xfId="0" applyNumberFormat="1" applyFont="1" applyFill="1" applyBorder="1" applyAlignment="1">
      <alignment horizontal="center"/>
    </xf>
    <xf numFmtId="0" fontId="29" fillId="5" borderId="1" xfId="0" applyFont="1" applyFill="1" applyBorder="1" applyAlignment="1">
      <alignment horizontal="center" vertical="center" wrapText="1"/>
    </xf>
    <xf numFmtId="0" fontId="29" fillId="5" borderId="1" xfId="0" applyFont="1" applyFill="1" applyBorder="1" applyAlignment="1">
      <alignment horizontal="center" vertical="center"/>
    </xf>
    <xf numFmtId="0" fontId="0" fillId="6" borderId="11" xfId="0" applyFill="1" applyBorder="1" applyAlignment="1">
      <alignment horizontal="left" vertical="top" wrapText="1"/>
    </xf>
    <xf numFmtId="0" fontId="0" fillId="6" borderId="14" xfId="0" applyFill="1" applyBorder="1" applyAlignment="1">
      <alignment horizontal="left" vertical="top" wrapText="1"/>
    </xf>
    <xf numFmtId="0" fontId="0" fillId="6" borderId="13" xfId="0" applyFill="1" applyBorder="1" applyAlignment="1">
      <alignment horizontal="left" vertical="top" wrapText="1"/>
    </xf>
    <xf numFmtId="0" fontId="15" fillId="4" borderId="10" xfId="0" applyFont="1" applyFill="1" applyBorder="1" applyAlignment="1">
      <alignment horizontal="left" vertical="top"/>
    </xf>
    <xf numFmtId="0" fontId="0" fillId="4" borderId="0" xfId="0" applyFill="1" applyBorder="1" applyAlignment="1">
      <alignment horizontal="left" vertical="top"/>
    </xf>
    <xf numFmtId="0" fontId="0" fillId="4" borderId="12" xfId="0" applyFill="1" applyBorder="1" applyAlignment="1">
      <alignment horizontal="left" vertical="top"/>
    </xf>
    <xf numFmtId="0" fontId="0" fillId="4" borderId="11" xfId="0" applyFill="1" applyBorder="1" applyAlignment="1">
      <alignment horizontal="left" vertical="top" wrapText="1"/>
    </xf>
    <xf numFmtId="0" fontId="0" fillId="4" borderId="14" xfId="0" applyFill="1" applyBorder="1" applyAlignment="1">
      <alignment horizontal="left" vertical="top" wrapText="1"/>
    </xf>
    <xf numFmtId="0" fontId="0" fillId="4" borderId="13" xfId="0" applyFill="1" applyBorder="1" applyAlignment="1">
      <alignment horizontal="left" vertical="top"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center" vertical="center"/>
    </xf>
    <xf numFmtId="0" fontId="2" fillId="0" borderId="0" xfId="0" applyFont="1" applyAlignment="1"/>
    <xf numFmtId="0" fontId="15" fillId="4" borderId="9" xfId="0" applyFont="1" applyFill="1" applyBorder="1" applyAlignment="1">
      <alignment horizontal="left" vertical="top"/>
    </xf>
    <xf numFmtId="0" fontId="0" fillId="4" borderId="15" xfId="0" applyFill="1" applyBorder="1" applyAlignment="1">
      <alignment horizontal="left" vertical="top"/>
    </xf>
    <xf numFmtId="0" fontId="0" fillId="4" borderId="8" xfId="0" applyFill="1" applyBorder="1" applyAlignment="1">
      <alignment horizontal="left" vertical="top"/>
    </xf>
    <xf numFmtId="0" fontId="15" fillId="6" borderId="9" xfId="0" applyFont="1" applyFill="1" applyBorder="1" applyAlignment="1">
      <alignment horizontal="left" vertical="top"/>
    </xf>
    <xf numFmtId="0" fontId="0" fillId="6" borderId="15" xfId="0" applyFill="1" applyBorder="1" applyAlignment="1">
      <alignment horizontal="left" vertical="top"/>
    </xf>
    <xf numFmtId="0" fontId="0" fillId="6" borderId="8" xfId="0" applyFill="1" applyBorder="1" applyAlignment="1">
      <alignment horizontal="left" vertical="top"/>
    </xf>
    <xf numFmtId="0" fontId="15" fillId="6" borderId="15" xfId="0" applyFont="1" applyFill="1" applyBorder="1" applyAlignment="1">
      <alignment horizontal="left" vertical="top"/>
    </xf>
    <xf numFmtId="0" fontId="15" fillId="6" borderId="8" xfId="0" applyFont="1" applyFill="1" applyBorder="1" applyAlignment="1">
      <alignment horizontal="left" vertical="top"/>
    </xf>
    <xf numFmtId="0" fontId="16" fillId="6" borderId="4" xfId="0" applyFont="1" applyFill="1" applyBorder="1" applyAlignment="1">
      <alignment horizontal="center"/>
    </xf>
    <xf numFmtId="0" fontId="2" fillId="6" borderId="7" xfId="0" applyFont="1" applyFill="1" applyBorder="1" applyAlignment="1">
      <alignment horizontal="center"/>
    </xf>
    <xf numFmtId="0" fontId="2" fillId="6" borderId="3" xfId="0" applyFont="1" applyFill="1" applyBorder="1" applyAlignment="1">
      <alignment horizontal="center"/>
    </xf>
    <xf numFmtId="0" fontId="0" fillId="0" borderId="4" xfId="0" applyFont="1" applyBorder="1" applyAlignment="1">
      <alignment horizontal="left" vertical="top" wrapText="1"/>
    </xf>
    <xf numFmtId="0" fontId="0" fillId="0" borderId="7" xfId="0" applyFont="1" applyBorder="1" applyAlignment="1">
      <alignment horizontal="left" vertical="top" wrapText="1"/>
    </xf>
    <xf numFmtId="0" fontId="0" fillId="0" borderId="3" xfId="0" applyFont="1" applyBorder="1" applyAlignment="1">
      <alignment horizontal="left" vertical="top" wrapText="1"/>
    </xf>
    <xf numFmtId="0" fontId="0" fillId="4" borderId="11" xfId="0" applyFill="1" applyBorder="1" applyAlignment="1"/>
    <xf numFmtId="0" fontId="0" fillId="4" borderId="14" xfId="0" applyFill="1" applyBorder="1" applyAlignment="1"/>
    <xf numFmtId="0" fontId="0" fillId="4" borderId="13" xfId="0" applyFill="1" applyBorder="1" applyAlignment="1"/>
    <xf numFmtId="0" fontId="0" fillId="6" borderId="11" xfId="0" applyFill="1" applyBorder="1" applyAlignment="1">
      <alignment vertical="top" wrapText="1"/>
    </xf>
    <xf numFmtId="0" fontId="0" fillId="6" borderId="14" xfId="0" applyFill="1" applyBorder="1" applyAlignment="1">
      <alignment wrapText="1"/>
    </xf>
    <xf numFmtId="0" fontId="0" fillId="6" borderId="13" xfId="0" applyFill="1" applyBorder="1" applyAlignment="1">
      <alignment wrapText="1"/>
    </xf>
    <xf numFmtId="1" fontId="2" fillId="7" borderId="1" xfId="0" applyNumberFormat="1" applyFont="1" applyFill="1" applyBorder="1" applyAlignment="1">
      <alignment horizontal="center"/>
    </xf>
    <xf numFmtId="0" fontId="2" fillId="7" borderId="1" xfId="0" applyFont="1" applyFill="1" applyBorder="1" applyAlignment="1">
      <alignment horizontal="center"/>
    </xf>
    <xf numFmtId="0" fontId="15" fillId="4" borderId="4" xfId="0" applyFont="1" applyFill="1" applyBorder="1" applyAlignment="1">
      <alignment horizontal="left" vertical="top"/>
    </xf>
    <xf numFmtId="0" fontId="0" fillId="4" borderId="7" xfId="0" applyFill="1" applyBorder="1" applyAlignment="1">
      <alignment horizontal="left" vertical="top"/>
    </xf>
    <xf numFmtId="0" fontId="0" fillId="4" borderId="3" xfId="0" applyFill="1" applyBorder="1" applyAlignment="1">
      <alignment horizontal="left" vertical="top"/>
    </xf>
    <xf numFmtId="0" fontId="0" fillId="0" borderId="8" xfId="0" applyBorder="1" applyAlignment="1"/>
    <xf numFmtId="0" fontId="0" fillId="0" borderId="13" xfId="0" applyBorder="1" applyAlignment="1">
      <alignment wrapText="1"/>
    </xf>
    <xf numFmtId="0" fontId="0" fillId="0" borderId="0" xfId="0" applyAlignment="1"/>
    <xf numFmtId="0" fontId="0" fillId="0" borderId="3" xfId="0" applyBorder="1" applyAlignment="1"/>
    <xf numFmtId="0" fontId="0" fillId="0" borderId="3" xfId="0" applyBorder="1" applyAlignment="1">
      <alignment vertical="top" wrapText="1"/>
    </xf>
    <xf numFmtId="0" fontId="0" fillId="0" borderId="13" xfId="0" applyBorder="1" applyAlignment="1"/>
    <xf numFmtId="0" fontId="0" fillId="6" borderId="11" xfId="0" applyFill="1" applyBorder="1" applyAlignment="1">
      <alignment vertical="top"/>
    </xf>
    <xf numFmtId="0" fontId="0" fillId="6" borderId="14" xfId="0" applyFill="1" applyBorder="1" applyAlignment="1"/>
    <xf numFmtId="0" fontId="0" fillId="0" borderId="4" xfId="0" applyBorder="1" applyAlignment="1">
      <alignment horizontal="left" vertical="top"/>
    </xf>
    <xf numFmtId="0" fontId="0" fillId="0" borderId="7" xfId="0" applyBorder="1" applyAlignment="1">
      <alignment horizontal="left" vertical="top"/>
    </xf>
    <xf numFmtId="0" fontId="0" fillId="0" borderId="3" xfId="0" applyBorder="1" applyAlignment="1">
      <alignment horizontal="left" vertical="top"/>
    </xf>
    <xf numFmtId="0" fontId="0" fillId="0" borderId="4" xfId="0" applyFill="1" applyBorder="1" applyAlignment="1">
      <alignment horizontal="left" vertical="top" wrapText="1"/>
    </xf>
    <xf numFmtId="0" fontId="0" fillId="0" borderId="7" xfId="0" applyFill="1" applyBorder="1" applyAlignment="1">
      <alignment horizontal="left" vertical="top" wrapText="1"/>
    </xf>
    <xf numFmtId="0" fontId="0" fillId="0" borderId="3" xfId="0" applyFill="1" applyBorder="1" applyAlignment="1">
      <alignment horizontal="left" vertical="top" wrapText="1"/>
    </xf>
    <xf numFmtId="0" fontId="16" fillId="6" borderId="7" xfId="0" applyFont="1" applyFill="1" applyBorder="1" applyAlignment="1">
      <alignment horizontal="center"/>
    </xf>
    <xf numFmtId="0" fontId="16" fillId="6" borderId="3" xfId="0" applyFont="1" applyFill="1" applyBorder="1" applyAlignment="1">
      <alignment horizontal="center"/>
    </xf>
    <xf numFmtId="0" fontId="0" fillId="0" borderId="4" xfId="0" applyBorder="1" applyAlignment="1">
      <alignment horizontal="left" vertical="top" wrapText="1"/>
    </xf>
    <xf numFmtId="0" fontId="0" fillId="0" borderId="7" xfId="0" applyBorder="1" applyAlignment="1">
      <alignment horizontal="left" vertical="top" wrapText="1"/>
    </xf>
    <xf numFmtId="0" fontId="0" fillId="0" borderId="3" xfId="0" applyBorder="1" applyAlignment="1">
      <alignment horizontal="left" vertical="top" wrapText="1"/>
    </xf>
    <xf numFmtId="0" fontId="0" fillId="6" borderId="4" xfId="0" applyFill="1" applyBorder="1" applyAlignment="1">
      <alignment horizontal="left" vertical="top" wrapText="1"/>
    </xf>
    <xf numFmtId="0" fontId="0" fillId="6" borderId="7" xfId="0" applyFill="1" applyBorder="1" applyAlignment="1">
      <alignment horizontal="left" vertical="top" wrapText="1"/>
    </xf>
    <xf numFmtId="0" fontId="0" fillId="6" borderId="3" xfId="0" applyFill="1" applyBorder="1" applyAlignment="1">
      <alignment horizontal="left" vertical="top" wrapText="1"/>
    </xf>
    <xf numFmtId="2" fontId="2" fillId="4" borderId="4" xfId="0" applyNumberFormat="1" applyFont="1" applyFill="1" applyBorder="1" applyAlignment="1">
      <alignment horizontal="right"/>
    </xf>
    <xf numFmtId="2" fontId="2" fillId="4" borderId="7" xfId="0" applyNumberFormat="1" applyFont="1" applyFill="1" applyBorder="1" applyAlignment="1">
      <alignment horizontal="right"/>
    </xf>
    <xf numFmtId="0" fontId="2" fillId="4" borderId="4" xfId="0" applyFont="1" applyFill="1" applyBorder="1" applyAlignment="1"/>
    <xf numFmtId="0" fontId="2" fillId="0" borderId="3" xfId="0" applyFont="1" applyBorder="1" applyAlignment="1"/>
    <xf numFmtId="0" fontId="2" fillId="4" borderId="4" xfId="0" applyFont="1" applyFill="1" applyBorder="1" applyAlignment="1">
      <alignment horizontal="right"/>
    </xf>
    <xf numFmtId="0" fontId="0" fillId="6" borderId="4" xfId="0" applyFill="1" applyBorder="1" applyAlignment="1">
      <alignment horizontal="left" vertical="top"/>
    </xf>
    <xf numFmtId="0" fontId="0" fillId="6" borderId="7" xfId="0" applyFill="1" applyBorder="1" applyAlignment="1">
      <alignment horizontal="left" vertical="top"/>
    </xf>
    <xf numFmtId="0" fontId="0" fillId="6" borderId="3" xfId="0" applyFill="1" applyBorder="1" applyAlignment="1">
      <alignment horizontal="left" vertical="top"/>
    </xf>
    <xf numFmtId="0" fontId="0" fillId="0" borderId="4" xfId="0" applyFill="1" applyBorder="1" applyAlignment="1">
      <alignment horizontal="left" vertical="top"/>
    </xf>
    <xf numFmtId="0" fontId="0" fillId="0" borderId="7" xfId="0" applyFill="1" applyBorder="1" applyAlignment="1">
      <alignment horizontal="left" vertical="top"/>
    </xf>
    <xf numFmtId="0" fontId="0" fillId="0" borderId="3" xfId="0" applyFill="1" applyBorder="1" applyAlignment="1">
      <alignment horizontal="left" vertical="top"/>
    </xf>
    <xf numFmtId="0" fontId="16" fillId="6" borderId="9" xfId="0" applyFont="1" applyFill="1" applyBorder="1" applyAlignment="1">
      <alignment horizontal="center"/>
    </xf>
    <xf numFmtId="0" fontId="2" fillId="6" borderId="15" xfId="0" applyFont="1" applyFill="1" applyBorder="1" applyAlignment="1">
      <alignment horizontal="center"/>
    </xf>
    <xf numFmtId="0" fontId="2" fillId="6" borderId="8" xfId="0" applyFont="1" applyFill="1" applyBorder="1" applyAlignment="1">
      <alignment horizontal="center"/>
    </xf>
    <xf numFmtId="0" fontId="15" fillId="6" borderId="10" xfId="0" applyFont="1" applyFill="1" applyBorder="1" applyAlignment="1">
      <alignment horizontal="left" vertical="top"/>
    </xf>
    <xf numFmtId="0" fontId="0" fillId="6" borderId="0" xfId="0" applyFill="1" applyBorder="1" applyAlignment="1">
      <alignment horizontal="left" vertical="top"/>
    </xf>
    <xf numFmtId="0" fontId="0" fillId="6" borderId="12" xfId="0" applyFill="1" applyBorder="1" applyAlignment="1">
      <alignment horizontal="left" vertical="top"/>
    </xf>
    <xf numFmtId="0" fontId="2" fillId="6" borderId="4" xfId="0" applyFont="1" applyFill="1" applyBorder="1" applyAlignment="1">
      <alignment horizontal="center"/>
    </xf>
    <xf numFmtId="0" fontId="0" fillId="6" borderId="7" xfId="0" applyFill="1" applyBorder="1" applyAlignment="1">
      <alignment horizontal="center"/>
    </xf>
    <xf numFmtId="0" fontId="4" fillId="6" borderId="4" xfId="0" applyFont="1" applyFill="1" applyBorder="1" applyAlignment="1">
      <alignment horizontal="center"/>
    </xf>
    <xf numFmtId="0" fontId="0" fillId="4" borderId="9" xfId="0" applyFill="1" applyBorder="1" applyAlignment="1">
      <alignment horizontal="left" vertical="top" wrapText="1"/>
    </xf>
    <xf numFmtId="0" fontId="0" fillId="4" borderId="15" xfId="0" applyFill="1" applyBorder="1" applyAlignment="1">
      <alignment horizontal="left" vertical="top" wrapText="1"/>
    </xf>
    <xf numFmtId="0" fontId="0" fillId="4" borderId="8" xfId="0" applyFill="1" applyBorder="1" applyAlignment="1">
      <alignment horizontal="left" vertical="top" wrapText="1"/>
    </xf>
    <xf numFmtId="0" fontId="0" fillId="4" borderId="1" xfId="0" applyFill="1" applyBorder="1" applyAlignment="1">
      <alignment horizontal="left" vertical="top" wrapText="1"/>
    </xf>
    <xf numFmtId="0" fontId="0" fillId="0" borderId="1" xfId="0" applyBorder="1" applyAlignment="1">
      <alignment horizontal="left" vertical="top" wrapText="1"/>
    </xf>
    <xf numFmtId="0" fontId="0" fillId="0" borderId="7" xfId="0" applyBorder="1" applyAlignment="1"/>
    <xf numFmtId="0" fontId="0" fillId="0" borderId="15" xfId="0" applyBorder="1" applyAlignment="1">
      <alignment vertical="top"/>
    </xf>
    <xf numFmtId="0" fontId="0" fillId="0" borderId="8" xfId="0" applyBorder="1" applyAlignment="1">
      <alignment vertical="top"/>
    </xf>
    <xf numFmtId="0" fontId="0" fillId="0" borderId="14" xfId="0" applyBorder="1" applyAlignment="1">
      <alignment vertical="top" wrapText="1"/>
    </xf>
    <xf numFmtId="0" fontId="0" fillId="0" borderId="13" xfId="0" applyBorder="1" applyAlignment="1">
      <alignment vertical="top" wrapText="1"/>
    </xf>
    <xf numFmtId="0" fontId="15" fillId="6" borderId="9" xfId="0" applyFont="1" applyFill="1" applyBorder="1" applyAlignment="1">
      <alignment vertical="top"/>
    </xf>
    <xf numFmtId="0" fontId="15" fillId="6" borderId="15" xfId="0" applyFont="1" applyFill="1" applyBorder="1" applyAlignment="1">
      <alignment vertical="top"/>
    </xf>
    <xf numFmtId="0" fontId="15" fillId="6" borderId="8" xfId="0" applyFont="1" applyFill="1" applyBorder="1" applyAlignment="1">
      <alignment vertical="top"/>
    </xf>
    <xf numFmtId="0" fontId="0" fillId="6" borderId="14" xfId="0" applyFill="1" applyBorder="1" applyAlignment="1">
      <alignment vertical="top" wrapText="1"/>
    </xf>
    <xf numFmtId="0" fontId="0" fillId="6" borderId="13" xfId="0" applyFill="1" applyBorder="1" applyAlignment="1">
      <alignment vertical="top" wrapText="1"/>
    </xf>
    <xf numFmtId="0" fontId="0" fillId="0" borderId="14" xfId="0" applyBorder="1" applyAlignment="1">
      <alignment horizontal="left" vertical="top" wrapText="1"/>
    </xf>
    <xf numFmtId="0" fontId="0" fillId="4" borderId="9" xfId="0" applyFont="1" applyFill="1" applyBorder="1" applyAlignment="1">
      <alignment horizontal="left" vertical="top"/>
    </xf>
    <xf numFmtId="0" fontId="0" fillId="0" borderId="15" xfId="0" applyFont="1" applyBorder="1" applyAlignment="1">
      <alignment horizontal="left" vertical="top"/>
    </xf>
    <xf numFmtId="0" fontId="0" fillId="0" borderId="8" xfId="0" applyFont="1" applyBorder="1" applyAlignment="1">
      <alignment vertical="top"/>
    </xf>
    <xf numFmtId="0" fontId="0" fillId="6" borderId="9" xfId="0" applyFont="1" applyFill="1" applyBorder="1" applyAlignment="1">
      <alignment horizontal="left" vertical="top"/>
    </xf>
    <xf numFmtId="0" fontId="0" fillId="6" borderId="15" xfId="0" applyFont="1" applyFill="1" applyBorder="1" applyAlignment="1">
      <alignment horizontal="left" vertical="top"/>
    </xf>
    <xf numFmtId="0" fontId="13" fillId="0" borderId="0" xfId="0" applyFont="1" applyAlignment="1">
      <alignment horizontal="center"/>
    </xf>
    <xf numFmtId="0" fontId="10" fillId="0" borderId="0" xfId="0" applyFont="1" applyAlignment="1">
      <alignment horizontal="center"/>
    </xf>
    <xf numFmtId="0" fontId="24" fillId="0" borderId="0" xfId="0" applyFont="1" applyAlignment="1"/>
    <xf numFmtId="0" fontId="24" fillId="0" borderId="0" xfId="0" applyFont="1" applyAlignment="1">
      <alignment horizontal="center"/>
    </xf>
    <xf numFmtId="0" fontId="0" fillId="4" borderId="4" xfId="0" applyFill="1" applyBorder="1" applyAlignment="1">
      <alignment horizontal="left" vertical="top" wrapText="1"/>
    </xf>
    <xf numFmtId="0" fontId="0" fillId="4" borderId="7" xfId="0" applyFill="1" applyBorder="1" applyAlignment="1">
      <alignment horizontal="left" vertical="top" wrapText="1"/>
    </xf>
    <xf numFmtId="0" fontId="0" fillId="6" borderId="10" xfId="0" applyFill="1" applyBorder="1" applyAlignment="1">
      <alignment horizontal="left" vertical="center" wrapText="1"/>
    </xf>
    <xf numFmtId="0" fontId="0" fillId="6" borderId="0" xfId="0" applyFill="1" applyBorder="1" applyAlignment="1">
      <alignment horizontal="left" vertical="center" wrapText="1"/>
    </xf>
    <xf numFmtId="0" fontId="0" fillId="6" borderId="12" xfId="0" applyFill="1" applyBorder="1" applyAlignment="1">
      <alignment horizontal="left" vertical="center" wrapText="1"/>
    </xf>
    <xf numFmtId="0" fontId="0" fillId="6" borderId="10" xfId="0" quotePrefix="1" applyFill="1" applyBorder="1" applyAlignment="1">
      <alignment horizontal="left" vertical="top" wrapText="1"/>
    </xf>
    <xf numFmtId="0" fontId="0" fillId="6" borderId="0" xfId="0" applyFill="1" applyBorder="1" applyAlignment="1">
      <alignment horizontal="left" vertical="top" wrapText="1"/>
    </xf>
    <xf numFmtId="0" fontId="0" fillId="6" borderId="12" xfId="0" applyFill="1" applyBorder="1" applyAlignment="1">
      <alignment horizontal="left" vertical="top" wrapText="1"/>
    </xf>
    <xf numFmtId="0" fontId="0" fillId="6" borderId="11" xfId="0" quotePrefix="1" applyFill="1" applyBorder="1" applyAlignment="1">
      <alignment horizontal="left" vertical="top" wrapText="1"/>
    </xf>
    <xf numFmtId="0" fontId="0" fillId="0" borderId="9" xfId="0" applyBorder="1" applyAlignment="1"/>
    <xf numFmtId="0" fontId="0" fillId="0" borderId="15" xfId="0" applyBorder="1" applyAlignment="1"/>
    <xf numFmtId="0" fontId="0" fillId="0" borderId="10" xfId="0" applyFill="1" applyBorder="1" applyAlignment="1">
      <alignment wrapText="1"/>
    </xf>
    <xf numFmtId="0" fontId="0" fillId="0" borderId="0" xfId="0" applyFill="1" applyBorder="1" applyAlignment="1">
      <alignment wrapText="1"/>
    </xf>
    <xf numFmtId="0" fontId="0" fillId="0" borderId="12" xfId="0" applyFill="1" applyBorder="1" applyAlignment="1">
      <alignment wrapText="1"/>
    </xf>
    <xf numFmtId="0" fontId="0" fillId="6" borderId="9" xfId="0" applyFill="1" applyBorder="1" applyAlignment="1"/>
    <xf numFmtId="0" fontId="0" fillId="6" borderId="15" xfId="0" applyFill="1" applyBorder="1" applyAlignment="1"/>
    <xf numFmtId="0" fontId="0" fillId="6" borderId="8" xfId="0" applyFill="1" applyBorder="1" applyAlignment="1"/>
    <xf numFmtId="0" fontId="0" fillId="6" borderId="10" xfId="0" applyFill="1" applyBorder="1" applyAlignment="1">
      <alignment horizontal="left" vertical="top" wrapText="1"/>
    </xf>
    <xf numFmtId="0" fontId="0" fillId="6" borderId="10" xfId="0" quotePrefix="1" applyFill="1" applyBorder="1" applyAlignment="1">
      <alignment wrapText="1"/>
    </xf>
    <xf numFmtId="0" fontId="0" fillId="6" borderId="0" xfId="0" applyFill="1" applyBorder="1" applyAlignment="1">
      <alignment wrapText="1"/>
    </xf>
    <xf numFmtId="0" fontId="0" fillId="6" borderId="12" xfId="0" applyFill="1" applyBorder="1" applyAlignment="1">
      <alignment wrapText="1"/>
    </xf>
    <xf numFmtId="0" fontId="0" fillId="6" borderId="4" xfId="0" quotePrefix="1" applyFill="1" applyBorder="1" applyAlignment="1">
      <alignment horizontal="left" vertical="top" wrapText="1"/>
    </xf>
    <xf numFmtId="0" fontId="2" fillId="6" borderId="9" xfId="0" applyFont="1" applyFill="1" applyBorder="1" applyAlignment="1">
      <alignment horizontal="left" vertical="top" wrapText="1"/>
    </xf>
    <xf numFmtId="0" fontId="0" fillId="0" borderId="15" xfId="0" applyBorder="1" applyAlignment="1">
      <alignment vertical="top" wrapText="1"/>
    </xf>
    <xf numFmtId="0" fontId="0" fillId="0" borderId="8" xfId="0" applyBorder="1" applyAlignment="1">
      <alignment vertical="top" wrapText="1"/>
    </xf>
    <xf numFmtId="0" fontId="2" fillId="4" borderId="9" xfId="0" applyFont="1" applyFill="1" applyBorder="1" applyAlignment="1">
      <alignment horizontal="left" vertical="top" wrapText="1"/>
    </xf>
    <xf numFmtId="0" fontId="0" fillId="4" borderId="15" xfId="0" applyFill="1" applyBorder="1" applyAlignment="1">
      <alignment vertical="top" wrapText="1"/>
    </xf>
    <xf numFmtId="0" fontId="0" fillId="4" borderId="8" xfId="0" applyFill="1" applyBorder="1" applyAlignment="1">
      <alignment vertical="top" wrapText="1"/>
    </xf>
    <xf numFmtId="0" fontId="0" fillId="4" borderId="10" xfId="0" quotePrefix="1" applyFill="1" applyBorder="1" applyAlignment="1">
      <alignment horizontal="left" vertical="top" wrapText="1"/>
    </xf>
    <xf numFmtId="0" fontId="0" fillId="4" borderId="0" xfId="0" applyFill="1" applyBorder="1" applyAlignment="1">
      <alignment vertical="top" wrapText="1"/>
    </xf>
    <xf numFmtId="0" fontId="0" fillId="4" borderId="12" xfId="0" applyFill="1" applyBorder="1" applyAlignment="1">
      <alignment vertical="top" wrapText="1"/>
    </xf>
    <xf numFmtId="0" fontId="0" fillId="4" borderId="11" xfId="0" quotePrefix="1" applyFill="1" applyBorder="1" applyAlignment="1">
      <alignment horizontal="left" vertical="top" wrapText="1"/>
    </xf>
    <xf numFmtId="0" fontId="0" fillId="4" borderId="14" xfId="0" applyFill="1" applyBorder="1" applyAlignment="1">
      <alignment vertical="top" wrapText="1"/>
    </xf>
    <xf numFmtId="0" fontId="0" fillId="4" borderId="13" xfId="0" applyFill="1" applyBorder="1" applyAlignment="1">
      <alignment vertical="top" wrapText="1"/>
    </xf>
    <xf numFmtId="0" fontId="0" fillId="4" borderId="4" xfId="0" quotePrefix="1" applyFill="1" applyBorder="1" applyAlignment="1">
      <alignment horizontal="left" vertical="top" wrapText="1"/>
    </xf>
    <xf numFmtId="0" fontId="0" fillId="0" borderId="7" xfId="0" applyBorder="1" applyAlignment="1">
      <alignment vertical="top" wrapText="1"/>
    </xf>
    <xf numFmtId="0" fontId="0" fillId="6" borderId="4" xfId="0" applyFill="1" applyBorder="1" applyAlignment="1"/>
    <xf numFmtId="0" fontId="0" fillId="6" borderId="7" xfId="0" applyFill="1" applyBorder="1" applyAlignment="1"/>
    <xf numFmtId="0" fontId="0" fillId="6" borderId="3" xfId="0" applyFill="1" applyBorder="1" applyAlignment="1"/>
    <xf numFmtId="0" fontId="2" fillId="4" borderId="4" xfId="0" applyFont="1" applyFill="1" applyBorder="1" applyAlignment="1">
      <alignment horizontal="left" vertical="top" wrapText="1"/>
    </xf>
    <xf numFmtId="0" fontId="0" fillId="4" borderId="7" xfId="0" applyFill="1" applyBorder="1" applyAlignment="1">
      <alignment vertical="top" wrapText="1"/>
    </xf>
    <xf numFmtId="0" fontId="0" fillId="4" borderId="3" xfId="0" applyFill="1" applyBorder="1" applyAlignment="1">
      <alignment vertical="top" wrapText="1"/>
    </xf>
    <xf numFmtId="0" fontId="10" fillId="0" borderId="0" xfId="5" applyFont="1" applyAlignment="1">
      <alignment horizontal="center"/>
    </xf>
    <xf numFmtId="0" fontId="0" fillId="0" borderId="0" xfId="0" applyAlignment="1">
      <alignment horizontal="center"/>
    </xf>
    <xf numFmtId="0" fontId="1" fillId="5" borderId="14" xfId="0" applyFont="1" applyFill="1" applyBorder="1" applyAlignment="1">
      <alignment horizontal="center"/>
    </xf>
    <xf numFmtId="0" fontId="0" fillId="0" borderId="4" xfId="0" applyBorder="1" applyAlignment="1"/>
    <xf numFmtId="0" fontId="16" fillId="6" borderId="4" xfId="0" applyFont="1" applyFill="1" applyBorder="1" applyAlignment="1">
      <alignment horizontal="center" wrapText="1"/>
    </xf>
    <xf numFmtId="0" fontId="0" fillId="0" borderId="7" xfId="0" applyBorder="1" applyAlignment="1">
      <alignment wrapText="1"/>
    </xf>
    <xf numFmtId="0" fontId="0" fillId="0" borderId="3" xfId="0" applyBorder="1" applyAlignment="1">
      <alignment wrapText="1"/>
    </xf>
    <xf numFmtId="0" fontId="2" fillId="0" borderId="0" xfId="5" applyFont="1" applyAlignment="1"/>
    <xf numFmtId="0" fontId="8" fillId="7" borderId="4" xfId="5" applyFont="1" applyFill="1" applyBorder="1" applyAlignment="1">
      <alignment horizontal="center"/>
    </xf>
    <xf numFmtId="0" fontId="14" fillId="0" borderId="7" xfId="0" applyFont="1" applyBorder="1" applyAlignment="1">
      <alignment horizontal="center"/>
    </xf>
    <xf numFmtId="0" fontId="14" fillId="0" borderId="3" xfId="0" applyFont="1" applyBorder="1" applyAlignment="1">
      <alignment horizontal="center"/>
    </xf>
    <xf numFmtId="0" fontId="8" fillId="3" borderId="1" xfId="5" applyFont="1" applyFill="1" applyBorder="1" applyAlignment="1">
      <alignment horizontal="center"/>
    </xf>
    <xf numFmtId="0" fontId="8" fillId="3" borderId="1" xfId="0" applyFont="1" applyFill="1" applyBorder="1" applyAlignment="1">
      <alignment horizontal="center"/>
    </xf>
    <xf numFmtId="0" fontId="0" fillId="6" borderId="4" xfId="0" applyFont="1" applyFill="1" applyBorder="1" applyAlignment="1">
      <alignment horizontal="left" vertical="top" wrapText="1"/>
    </xf>
    <xf numFmtId="0" fontId="0" fillId="6" borderId="7" xfId="0" applyFont="1" applyFill="1" applyBorder="1" applyAlignment="1">
      <alignment horizontal="left" vertical="top" wrapText="1"/>
    </xf>
    <xf numFmtId="0" fontId="0" fillId="6" borderId="3" xfId="0" applyFont="1" applyFill="1" applyBorder="1" applyAlignment="1">
      <alignment horizontal="left" vertical="top" wrapText="1"/>
    </xf>
    <xf numFmtId="0" fontId="0" fillId="0" borderId="4" xfId="0" applyFont="1" applyBorder="1" applyAlignment="1">
      <alignment horizontal="center"/>
    </xf>
    <xf numFmtId="0" fontId="0" fillId="0" borderId="3" xfId="0" applyBorder="1" applyAlignment="1">
      <alignment horizontal="center"/>
    </xf>
    <xf numFmtId="0" fontId="3" fillId="4" borderId="2" xfId="0" applyFont="1" applyFill="1" applyBorder="1" applyAlignment="1">
      <alignment horizontal="center" vertical="center" textRotation="90" wrapText="1"/>
    </xf>
    <xf numFmtId="0" fontId="0" fillId="0" borderId="5" xfId="0" applyBorder="1" applyAlignment="1">
      <alignment horizontal="center" vertical="center" textRotation="90" wrapText="1"/>
    </xf>
    <xf numFmtId="0" fontId="0" fillId="0" borderId="6" xfId="0" applyBorder="1" applyAlignment="1">
      <alignment horizontal="center" vertical="center" textRotation="90" wrapText="1"/>
    </xf>
    <xf numFmtId="0" fontId="0" fillId="0" borderId="4" xfId="0" quotePrefix="1" applyFont="1" applyBorder="1" applyAlignment="1">
      <alignment horizontal="center"/>
    </xf>
    <xf numFmtId="0" fontId="4" fillId="3" borderId="4" xfId="0" applyFont="1" applyFill="1" applyBorder="1" applyAlignment="1">
      <alignment horizontal="center"/>
    </xf>
    <xf numFmtId="0" fontId="0" fillId="0" borderId="7" xfId="0" applyBorder="1" applyAlignment="1">
      <alignment horizontal="center"/>
    </xf>
    <xf numFmtId="0" fontId="0" fillId="6" borderId="3" xfId="0" applyFill="1" applyBorder="1" applyAlignment="1">
      <alignment horizontal="center"/>
    </xf>
    <xf numFmtId="0" fontId="0" fillId="6" borderId="10" xfId="0" applyFill="1" applyBorder="1" applyAlignment="1">
      <alignment vertical="top" wrapText="1"/>
    </xf>
    <xf numFmtId="0" fontId="0" fillId="6" borderId="0" xfId="0" applyFill="1" applyBorder="1" applyAlignment="1">
      <alignment vertical="top" wrapText="1"/>
    </xf>
    <xf numFmtId="0" fontId="15" fillId="4" borderId="15" xfId="0" applyFont="1" applyFill="1" applyBorder="1" applyAlignment="1">
      <alignment horizontal="left" vertical="top"/>
    </xf>
    <xf numFmtId="0" fontId="0" fillId="0" borderId="4" xfId="0" applyFont="1" applyBorder="1" applyAlignment="1">
      <alignment horizontal="left"/>
    </xf>
    <xf numFmtId="0" fontId="1" fillId="5" borderId="1" xfId="0" applyFont="1" applyFill="1" applyBorder="1" applyAlignment="1">
      <alignment horizontal="center" wrapText="1"/>
    </xf>
    <xf numFmtId="0" fontId="1" fillId="5" borderId="1" xfId="0" applyFont="1" applyFill="1" applyBorder="1" applyAlignment="1">
      <alignment horizontal="center"/>
    </xf>
    <xf numFmtId="0" fontId="20" fillId="0" borderId="2" xfId="0" applyFont="1" applyBorder="1" applyAlignment="1">
      <alignment horizontal="center" vertical="center" textRotation="90" wrapText="1"/>
    </xf>
    <xf numFmtId="0" fontId="20" fillId="0" borderId="5" xfId="0" applyFont="1" applyBorder="1" applyAlignment="1">
      <alignment horizontal="center" vertical="center" textRotation="90" wrapText="1"/>
    </xf>
    <xf numFmtId="0" fontId="20" fillId="0" borderId="6" xfId="0" applyFont="1" applyBorder="1" applyAlignment="1">
      <alignment horizontal="center" vertical="center" textRotation="90" wrapText="1"/>
    </xf>
    <xf numFmtId="0" fontId="0" fillId="0" borderId="14" xfId="0" applyBorder="1" applyAlignment="1"/>
    <xf numFmtId="0" fontId="15" fillId="4" borderId="9" xfId="0" applyFont="1" applyFill="1" applyBorder="1" applyAlignment="1">
      <alignment horizontal="left"/>
    </xf>
    <xf numFmtId="0" fontId="0" fillId="4" borderId="15" xfId="0" applyFill="1" applyBorder="1" applyAlignment="1">
      <alignment horizontal="left"/>
    </xf>
    <xf numFmtId="0" fontId="15" fillId="6" borderId="9" xfId="0" applyFont="1" applyFill="1" applyBorder="1" applyAlignment="1"/>
    <xf numFmtId="0" fontId="15" fillId="6" borderId="15" xfId="0" applyFont="1" applyFill="1" applyBorder="1" applyAlignment="1"/>
    <xf numFmtId="0" fontId="15" fillId="6" borderId="8" xfId="0" applyFont="1" applyFill="1" applyBorder="1" applyAlignment="1"/>
    <xf numFmtId="0" fontId="0" fillId="6" borderId="11" xfId="0" applyFill="1" applyBorder="1" applyAlignment="1">
      <alignment wrapText="1"/>
    </xf>
    <xf numFmtId="0" fontId="0" fillId="4" borderId="11" xfId="0" applyFill="1" applyBorder="1" applyAlignment="1">
      <alignment wrapText="1"/>
    </xf>
    <xf numFmtId="0" fontId="14" fillId="0" borderId="4" xfId="0" applyFont="1" applyFill="1" applyBorder="1" applyAlignment="1">
      <alignment horizontal="left" wrapText="1"/>
    </xf>
    <xf numFmtId="0" fontId="0" fillId="6" borderId="9" xfId="0" applyFill="1" applyBorder="1" applyAlignment="1">
      <alignment horizontal="left" vertical="top"/>
    </xf>
    <xf numFmtId="0" fontId="0" fillId="4" borderId="9" xfId="0" applyFill="1" applyBorder="1" applyAlignment="1">
      <alignment horizontal="left" vertical="top"/>
    </xf>
    <xf numFmtId="0" fontId="0" fillId="0" borderId="15" xfId="0" applyBorder="1" applyAlignment="1">
      <alignment horizontal="left" vertical="top"/>
    </xf>
    <xf numFmtId="0" fontId="15" fillId="6" borderId="9" xfId="0" applyFont="1" applyFill="1" applyBorder="1" applyAlignment="1">
      <alignment horizontal="left" vertical="top" wrapText="1"/>
    </xf>
    <xf numFmtId="0" fontId="15" fillId="6" borderId="15" xfId="0" applyFont="1" applyFill="1" applyBorder="1" applyAlignment="1">
      <alignment vertical="top" wrapText="1"/>
    </xf>
    <xf numFmtId="0" fontId="15" fillId="6" borderId="8" xfId="0" applyFont="1" applyFill="1" applyBorder="1" applyAlignment="1">
      <alignment vertical="top" wrapText="1"/>
    </xf>
    <xf numFmtId="0" fontId="0" fillId="4" borderId="11" xfId="0" applyFill="1" applyBorder="1" applyAlignment="1">
      <alignment vertical="top" wrapText="1"/>
    </xf>
    <xf numFmtId="0" fontId="0" fillId="4" borderId="9" xfId="0" applyFill="1" applyBorder="1" applyAlignment="1">
      <alignment vertical="top"/>
    </xf>
    <xf numFmtId="0" fontId="0" fillId="4" borderId="15" xfId="0" applyFill="1" applyBorder="1" applyAlignment="1">
      <alignment vertical="top"/>
    </xf>
    <xf numFmtId="0" fontId="0" fillId="4" borderId="8" xfId="0" applyFill="1" applyBorder="1" applyAlignment="1">
      <alignment vertical="top"/>
    </xf>
    <xf numFmtId="165" fontId="0" fillId="6" borderId="4" xfId="0" applyNumberFormat="1" applyFill="1" applyBorder="1" applyAlignment="1">
      <alignment horizontal="left" vertical="top" wrapText="1"/>
    </xf>
    <xf numFmtId="165" fontId="2" fillId="0" borderId="4" xfId="0" applyNumberFormat="1" applyFont="1" applyBorder="1" applyAlignment="1">
      <alignment horizontal="left" vertical="top" wrapText="1"/>
    </xf>
    <xf numFmtId="165" fontId="0" fillId="0" borderId="7" xfId="0" applyNumberFormat="1" applyBorder="1" applyAlignment="1">
      <alignment horizontal="left" vertical="top"/>
    </xf>
    <xf numFmtId="165" fontId="0" fillId="0" borderId="3" xfId="0" applyNumberFormat="1" applyBorder="1" applyAlignment="1">
      <alignment horizontal="left" vertical="top"/>
    </xf>
    <xf numFmtId="165" fontId="2" fillId="6" borderId="4" xfId="0" applyNumberFormat="1" applyFont="1" applyFill="1" applyBorder="1" applyAlignment="1">
      <alignment horizontal="left" vertical="top" wrapText="1"/>
    </xf>
    <xf numFmtId="165" fontId="0" fillId="6" borderId="7" xfId="0" applyNumberFormat="1" applyFill="1" applyBorder="1" applyAlignment="1">
      <alignment horizontal="left" vertical="top" wrapText="1"/>
    </xf>
    <xf numFmtId="165" fontId="0" fillId="6" borderId="3" xfId="0" applyNumberFormat="1" applyFill="1" applyBorder="1" applyAlignment="1">
      <alignment horizontal="left" vertical="top" wrapText="1"/>
    </xf>
    <xf numFmtId="165" fontId="0" fillId="0" borderId="4" xfId="0" applyNumberFormat="1" applyBorder="1" applyAlignment="1"/>
    <xf numFmtId="165" fontId="0" fillId="0" borderId="7" xfId="0" applyNumberFormat="1" applyBorder="1" applyAlignment="1"/>
    <xf numFmtId="165" fontId="0" fillId="0" borderId="3" xfId="0" applyNumberFormat="1" applyBorder="1" applyAlignment="1"/>
    <xf numFmtId="165" fontId="0" fillId="0" borderId="4" xfId="0" applyNumberFormat="1" applyBorder="1" applyAlignment="1">
      <alignment horizontal="left" vertical="top" wrapText="1"/>
    </xf>
    <xf numFmtId="165" fontId="0" fillId="0" borderId="7" xfId="0" applyNumberFormat="1" applyBorder="1" applyAlignment="1">
      <alignment horizontal="left" vertical="top" wrapText="1"/>
    </xf>
    <xf numFmtId="165" fontId="0" fillId="0" borderId="3" xfId="0" applyNumberFormat="1" applyBorder="1" applyAlignment="1">
      <alignment horizontal="left" vertical="top" wrapText="1"/>
    </xf>
    <xf numFmtId="0" fontId="4" fillId="3" borderId="10" xfId="0" applyFont="1" applyFill="1" applyBorder="1" applyAlignment="1">
      <alignment horizontal="center"/>
    </xf>
    <xf numFmtId="0" fontId="4" fillId="3" borderId="7" xfId="0" applyFont="1" applyFill="1" applyBorder="1" applyAlignment="1">
      <alignment horizontal="center"/>
    </xf>
    <xf numFmtId="0" fontId="0" fillId="0" borderId="4" xfId="0" applyFont="1" applyBorder="1" applyAlignment="1"/>
    <xf numFmtId="0" fontId="0" fillId="0" borderId="7" xfId="0" applyFont="1" applyBorder="1" applyAlignment="1"/>
    <xf numFmtId="0" fontId="0" fillId="0" borderId="3" xfId="0" applyFont="1" applyBorder="1" applyAlignment="1"/>
    <xf numFmtId="0" fontId="4" fillId="3" borderId="3" xfId="0" applyFont="1" applyFill="1" applyBorder="1" applyAlignment="1">
      <alignment horizontal="center"/>
    </xf>
    <xf numFmtId="0" fontId="0" fillId="0" borderId="3" xfId="0" applyFont="1" applyBorder="1" applyAlignment="1">
      <alignment horizontal="left"/>
    </xf>
    <xf numFmtId="0" fontId="0" fillId="0" borderId="7" xfId="0" applyFont="1" applyBorder="1" applyAlignment="1">
      <alignment horizontal="left"/>
    </xf>
    <xf numFmtId="0" fontId="12" fillId="5" borderId="11" xfId="0" applyFont="1" applyFill="1" applyBorder="1" applyAlignment="1">
      <alignment horizontal="center"/>
    </xf>
    <xf numFmtId="0" fontId="4" fillId="3" borderId="9" xfId="0" applyFont="1" applyFill="1" applyBorder="1" applyAlignment="1">
      <alignment horizontal="center"/>
    </xf>
    <xf numFmtId="0" fontId="4" fillId="3" borderId="15" xfId="0" applyFont="1" applyFill="1" applyBorder="1" applyAlignment="1">
      <alignment horizontal="center"/>
    </xf>
  </cellXfs>
  <cellStyles count="8">
    <cellStyle name="Comma" xfId="2" builtinId="3"/>
    <cellStyle name="Comma 2" xfId="6"/>
    <cellStyle name="Currency" xfId="1" builtinId="4"/>
    <cellStyle name="Normal" xfId="0" builtinId="0"/>
    <cellStyle name="Normal 2" xfId="4"/>
    <cellStyle name="Normal 3 3" xfId="7"/>
    <cellStyle name="Normal 5" xfId="5"/>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showGridLines="0" tabSelected="1" zoomScaleNormal="100" workbookViewId="0">
      <selection activeCell="J17" sqref="J17"/>
    </sheetView>
  </sheetViews>
  <sheetFormatPr defaultRowHeight="14.4" x14ac:dyDescent="0.3"/>
  <cols>
    <col min="1" max="1" width="2.6640625" customWidth="1"/>
    <col min="2" max="2" width="28" customWidth="1"/>
    <col min="3" max="3" width="108.6640625" customWidth="1"/>
    <col min="4" max="4" width="2.6640625" customWidth="1"/>
    <col min="5" max="5" width="2.5546875" customWidth="1"/>
  </cols>
  <sheetData>
    <row r="2" spans="2:5" ht="19.95" customHeight="1" x14ac:dyDescent="0.3">
      <c r="B2" s="224" t="s">
        <v>266</v>
      </c>
      <c r="C2" s="225"/>
    </row>
    <row r="3" spans="2:5" ht="19.95" customHeight="1" x14ac:dyDescent="0.35">
      <c r="B3" s="218" t="s">
        <v>267</v>
      </c>
      <c r="C3" s="210" t="s">
        <v>268</v>
      </c>
    </row>
    <row r="4" spans="2:5" ht="25.95" customHeight="1" x14ac:dyDescent="0.35">
      <c r="B4" s="211" t="s">
        <v>269</v>
      </c>
      <c r="C4" s="212" t="s">
        <v>297</v>
      </c>
    </row>
    <row r="5" spans="2:5" ht="25.95" customHeight="1" x14ac:dyDescent="0.35">
      <c r="B5" s="213" t="s">
        <v>270</v>
      </c>
      <c r="C5" s="214" t="s">
        <v>298</v>
      </c>
    </row>
    <row r="6" spans="2:5" ht="25.95" customHeight="1" x14ac:dyDescent="0.35">
      <c r="B6" s="213" t="s">
        <v>271</v>
      </c>
      <c r="C6" s="214" t="s">
        <v>299</v>
      </c>
    </row>
    <row r="7" spans="2:5" ht="25.95" customHeight="1" x14ac:dyDescent="0.35">
      <c r="B7" s="213" t="s">
        <v>272</v>
      </c>
      <c r="C7" s="214" t="s">
        <v>300</v>
      </c>
    </row>
    <row r="8" spans="2:5" ht="25.95" customHeight="1" x14ac:dyDescent="0.35">
      <c r="B8" s="213" t="s">
        <v>273</v>
      </c>
      <c r="C8" s="214" t="s">
        <v>301</v>
      </c>
    </row>
    <row r="9" spans="2:5" ht="25.95" customHeight="1" x14ac:dyDescent="0.35">
      <c r="B9" s="211" t="s">
        <v>274</v>
      </c>
      <c r="C9" s="215" t="s">
        <v>302</v>
      </c>
    </row>
    <row r="10" spans="2:5" ht="25.95" customHeight="1" x14ac:dyDescent="0.35">
      <c r="B10" s="216" t="s">
        <v>275</v>
      </c>
      <c r="C10" s="216" t="s">
        <v>303</v>
      </c>
    </row>
    <row r="11" spans="2:5" ht="25.95" customHeight="1" x14ac:dyDescent="0.3">
      <c r="B11" s="216" t="s">
        <v>276</v>
      </c>
      <c r="C11" s="216" t="s">
        <v>304</v>
      </c>
    </row>
    <row r="12" spans="2:5" ht="25.95" customHeight="1" x14ac:dyDescent="0.3">
      <c r="B12" s="216" t="s">
        <v>277</v>
      </c>
      <c r="C12" s="216" t="s">
        <v>281</v>
      </c>
    </row>
    <row r="13" spans="2:5" ht="25.95" customHeight="1" x14ac:dyDescent="0.3">
      <c r="B13" s="216" t="s">
        <v>278</v>
      </c>
      <c r="C13" s="216" t="s">
        <v>305</v>
      </c>
    </row>
    <row r="14" spans="2:5" ht="25.95" customHeight="1" x14ac:dyDescent="0.3">
      <c r="B14" s="216" t="s">
        <v>279</v>
      </c>
      <c r="C14" s="216" t="s">
        <v>306</v>
      </c>
    </row>
    <row r="15" spans="2:5" ht="25.95" customHeight="1" x14ac:dyDescent="0.3">
      <c r="B15" s="217" t="s">
        <v>283</v>
      </c>
      <c r="C15" s="216" t="s">
        <v>307</v>
      </c>
      <c r="E15" s="132"/>
    </row>
    <row r="16" spans="2:5" ht="25.95" customHeight="1" x14ac:dyDescent="0.3">
      <c r="B16" s="217" t="s">
        <v>284</v>
      </c>
      <c r="C16" s="216" t="s">
        <v>308</v>
      </c>
      <c r="E16" s="132"/>
    </row>
    <row r="17" spans="2:3" ht="25.95" customHeight="1" x14ac:dyDescent="0.3">
      <c r="B17" s="217" t="s">
        <v>285</v>
      </c>
      <c r="C17" s="216" t="s">
        <v>309</v>
      </c>
    </row>
    <row r="18" spans="2:3" ht="25.95" customHeight="1" x14ac:dyDescent="0.3">
      <c r="B18" s="216" t="s">
        <v>286</v>
      </c>
      <c r="C18" s="216" t="s">
        <v>288</v>
      </c>
    </row>
    <row r="19" spans="2:3" ht="25.95" customHeight="1" x14ac:dyDescent="0.3">
      <c r="B19" s="216" t="s">
        <v>287</v>
      </c>
      <c r="C19" s="216" t="s">
        <v>290</v>
      </c>
    </row>
  </sheetData>
  <mergeCells count="1">
    <mergeCell ref="B2:C2"/>
  </mergeCells>
  <pageMargins left="0.7" right="0.7" top="0.75" bottom="0.75" header="0.3" footer="0.3"/>
  <pageSetup scale="64" orientation="portrait" r:id="rId1"/>
  <headerFooter>
    <oddFooter>&amp;L&amp;A&amp;RPage &amp;P of &amp;N</oddFooter>
  </headerFooter>
  <colBreaks count="1" manualBreakCount="1">
    <brk id="4" max="1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4"/>
  <sheetViews>
    <sheetView showGridLines="0" zoomScale="120" zoomScaleNormal="120" workbookViewId="0">
      <selection activeCell="B6" sqref="B6:I6"/>
    </sheetView>
  </sheetViews>
  <sheetFormatPr defaultRowHeight="14.4" x14ac:dyDescent="0.3"/>
  <cols>
    <col min="1" max="1" width="2.6640625" customWidth="1"/>
    <col min="2" max="2" width="31" customWidth="1"/>
    <col min="3" max="9" width="12.33203125" customWidth="1"/>
    <col min="10" max="10" width="2.6640625" customWidth="1"/>
  </cols>
  <sheetData>
    <row r="2" spans="2:9" x14ac:dyDescent="0.3">
      <c r="B2" s="237" t="s">
        <v>282</v>
      </c>
      <c r="C2" s="237"/>
      <c r="D2" s="237"/>
      <c r="E2" s="237"/>
      <c r="F2" s="237"/>
      <c r="G2" s="237"/>
      <c r="H2" s="237"/>
      <c r="I2" s="237"/>
    </row>
    <row r="3" spans="2:9" ht="15" customHeight="1" x14ac:dyDescent="0.3">
      <c r="B3" s="326"/>
      <c r="C3" s="326"/>
      <c r="D3" s="326"/>
      <c r="E3" s="326"/>
      <c r="F3" s="326"/>
      <c r="G3" s="326"/>
      <c r="H3" s="326"/>
    </row>
    <row r="4" spans="2:9" ht="15" customHeight="1" x14ac:dyDescent="0.35">
      <c r="B4" s="327" t="s">
        <v>280</v>
      </c>
      <c r="C4" s="327"/>
      <c r="D4" s="327"/>
      <c r="E4" s="327"/>
      <c r="F4" s="327"/>
      <c r="G4" s="327"/>
      <c r="H4" s="327"/>
      <c r="I4" s="328"/>
    </row>
    <row r="5" spans="2:9" ht="15" customHeight="1" x14ac:dyDescent="0.35">
      <c r="B5" s="327" t="s">
        <v>182</v>
      </c>
      <c r="C5" s="329"/>
      <c r="D5" s="329"/>
      <c r="E5" s="329"/>
      <c r="F5" s="329"/>
      <c r="G5" s="329"/>
      <c r="H5" s="329"/>
      <c r="I5" s="328"/>
    </row>
    <row r="6" spans="2:9" ht="15" customHeight="1" x14ac:dyDescent="0.35">
      <c r="B6" s="327" t="s">
        <v>175</v>
      </c>
      <c r="C6" s="327"/>
      <c r="D6" s="327"/>
      <c r="E6" s="327"/>
      <c r="F6" s="327"/>
      <c r="G6" s="327"/>
      <c r="H6" s="327"/>
      <c r="I6" s="328"/>
    </row>
    <row r="7" spans="2:9" ht="15.6" x14ac:dyDescent="0.3">
      <c r="B7" s="62"/>
      <c r="C7" s="62"/>
      <c r="D7" s="62"/>
      <c r="E7" s="62"/>
      <c r="F7" s="62"/>
      <c r="G7" s="62"/>
      <c r="H7" s="62"/>
      <c r="I7" s="62"/>
    </row>
    <row r="8" spans="2:9" ht="31.2" x14ac:dyDescent="0.3">
      <c r="B8" s="49"/>
      <c r="C8" s="50" t="s">
        <v>181</v>
      </c>
      <c r="D8" s="50" t="s">
        <v>180</v>
      </c>
      <c r="E8" s="50" t="s">
        <v>176</v>
      </c>
      <c r="F8" s="50" t="s">
        <v>178</v>
      </c>
      <c r="G8" s="50" t="s">
        <v>179</v>
      </c>
      <c r="H8" s="50" t="s">
        <v>177</v>
      </c>
      <c r="I8" s="50" t="s">
        <v>186</v>
      </c>
    </row>
    <row r="9" spans="2:9" ht="15.6" x14ac:dyDescent="0.3">
      <c r="B9" s="51" t="s">
        <v>105</v>
      </c>
      <c r="C9" s="51"/>
      <c r="D9" s="51"/>
      <c r="E9" s="51"/>
      <c r="F9" s="51"/>
      <c r="G9" s="51"/>
      <c r="H9" s="51"/>
      <c r="I9" s="51"/>
    </row>
    <row r="10" spans="2:9" ht="15.6" x14ac:dyDescent="0.3">
      <c r="B10" s="52" t="s">
        <v>41</v>
      </c>
      <c r="C10" s="53">
        <v>276030</v>
      </c>
      <c r="D10" s="53">
        <v>269526</v>
      </c>
      <c r="E10" s="53">
        <v>277348</v>
      </c>
      <c r="F10" s="53">
        <v>285072</v>
      </c>
      <c r="G10" s="53">
        <v>287995</v>
      </c>
      <c r="H10" s="121">
        <v>301493.14</v>
      </c>
      <c r="I10" s="121">
        <v>275000</v>
      </c>
    </row>
    <row r="11" spans="2:9" ht="7.2" customHeight="1" x14ac:dyDescent="0.3">
      <c r="B11" s="52"/>
      <c r="C11" s="53"/>
      <c r="D11" s="53"/>
      <c r="E11" s="53"/>
      <c r="F11" s="53"/>
      <c r="G11" s="53"/>
      <c r="H11" s="53"/>
      <c r="I11" s="53"/>
    </row>
    <row r="12" spans="2:9" ht="15.6" x14ac:dyDescent="0.3">
      <c r="B12" s="52" t="s">
        <v>42</v>
      </c>
      <c r="C12" s="53">
        <v>61897</v>
      </c>
      <c r="D12" s="53">
        <v>61897</v>
      </c>
      <c r="E12" s="53">
        <v>62087</v>
      </c>
      <c r="F12" s="53">
        <v>62087</v>
      </c>
      <c r="G12" s="53">
        <v>62087</v>
      </c>
      <c r="H12" s="121">
        <v>62228.17</v>
      </c>
      <c r="I12" s="121">
        <v>60000</v>
      </c>
    </row>
    <row r="13" spans="2:9" ht="7.2" customHeight="1" x14ac:dyDescent="0.25">
      <c r="B13" s="52"/>
      <c r="C13" s="53"/>
      <c r="D13" s="53"/>
      <c r="E13" s="53"/>
      <c r="F13" s="53"/>
      <c r="G13" s="53"/>
      <c r="H13" s="53"/>
      <c r="I13" s="53"/>
    </row>
    <row r="14" spans="2:9" ht="15.75" x14ac:dyDescent="0.25">
      <c r="B14" s="52" t="s">
        <v>50</v>
      </c>
      <c r="C14" s="53">
        <v>1187</v>
      </c>
      <c r="D14" s="53">
        <v>1457</v>
      </c>
      <c r="E14" s="53">
        <v>1245</v>
      </c>
      <c r="F14" s="53">
        <v>1357</v>
      </c>
      <c r="G14" s="53">
        <v>1786</v>
      </c>
      <c r="H14" s="119">
        <v>2238</v>
      </c>
      <c r="I14" s="119">
        <v>1500</v>
      </c>
    </row>
    <row r="15" spans="2:9" ht="7.2" customHeight="1" x14ac:dyDescent="0.25">
      <c r="B15" s="52"/>
      <c r="C15" s="53"/>
      <c r="D15" s="53"/>
      <c r="E15" s="53"/>
      <c r="F15" s="53"/>
      <c r="G15" s="53"/>
      <c r="H15" s="53"/>
      <c r="I15" s="53"/>
    </row>
    <row r="16" spans="2:9" ht="15.75" x14ac:dyDescent="0.25">
      <c r="B16" s="52" t="s">
        <v>51</v>
      </c>
      <c r="C16" s="53">
        <v>14173</v>
      </c>
      <c r="D16" s="53">
        <v>13923</v>
      </c>
      <c r="E16" s="53">
        <v>13889</v>
      </c>
      <c r="F16" s="53">
        <v>14045</v>
      </c>
      <c r="G16" s="53">
        <v>13828</v>
      </c>
      <c r="H16" s="121">
        <v>13869</v>
      </c>
      <c r="I16" s="121">
        <v>14000</v>
      </c>
    </row>
    <row r="17" spans="2:16" ht="7.2" customHeight="1" x14ac:dyDescent="0.25">
      <c r="B17" s="52"/>
      <c r="C17" s="54"/>
      <c r="D17" s="54"/>
      <c r="E17" s="54"/>
      <c r="F17" s="54"/>
      <c r="G17" s="54"/>
      <c r="H17" s="54"/>
      <c r="I17" s="54"/>
    </row>
    <row r="18" spans="2:16" ht="15.75" x14ac:dyDescent="0.25">
      <c r="B18" s="52" t="s">
        <v>52</v>
      </c>
      <c r="C18" s="53">
        <v>7801</v>
      </c>
      <c r="D18" s="53">
        <v>-6504</v>
      </c>
      <c r="E18" s="53">
        <v>7822</v>
      </c>
      <c r="F18" s="53">
        <v>7724</v>
      </c>
      <c r="G18" s="53">
        <v>2923</v>
      </c>
      <c r="H18" s="121">
        <v>5637.4899999999943</v>
      </c>
      <c r="I18" s="121">
        <v>20000</v>
      </c>
      <c r="L18" s="120"/>
    </row>
    <row r="19" spans="2:16" ht="7.2" customHeight="1" x14ac:dyDescent="0.25">
      <c r="B19" s="52"/>
      <c r="C19" s="54"/>
      <c r="D19" s="54"/>
      <c r="E19" s="54"/>
      <c r="F19" s="54"/>
      <c r="G19" s="54"/>
      <c r="H19" s="54"/>
      <c r="I19" s="54"/>
      <c r="J19" s="23"/>
    </row>
    <row r="20" spans="2:16" ht="15.75" x14ac:dyDescent="0.25">
      <c r="B20" s="52" t="s">
        <v>53</v>
      </c>
      <c r="C20" s="55">
        <v>117</v>
      </c>
      <c r="D20" s="55">
        <v>116</v>
      </c>
      <c r="E20" s="55">
        <v>119</v>
      </c>
      <c r="F20" s="55">
        <v>120</v>
      </c>
      <c r="G20" s="55">
        <v>119</v>
      </c>
      <c r="H20" s="122">
        <v>119</v>
      </c>
      <c r="I20" s="122">
        <v>119</v>
      </c>
    </row>
    <row r="21" spans="2:16" ht="7.2" customHeight="1" x14ac:dyDescent="0.25">
      <c r="B21" s="52"/>
      <c r="C21" s="55"/>
      <c r="D21" s="55"/>
      <c r="E21" s="55"/>
      <c r="F21" s="55"/>
      <c r="G21" s="55"/>
      <c r="H21" s="55"/>
      <c r="I21" s="55"/>
      <c r="P21" t="s">
        <v>174</v>
      </c>
    </row>
    <row r="22" spans="2:16" ht="15.75" x14ac:dyDescent="0.25">
      <c r="B22" s="52" t="s">
        <v>26</v>
      </c>
      <c r="C22" s="56">
        <v>0.97499999999999998</v>
      </c>
      <c r="D22" s="56">
        <v>0.96666666666666667</v>
      </c>
      <c r="E22" s="56">
        <v>0.9916666666666667</v>
      </c>
      <c r="F22" s="56">
        <v>1</v>
      </c>
      <c r="G22" s="56">
        <v>0.9916666666666667</v>
      </c>
      <c r="H22" s="123">
        <v>0.9916666666666667</v>
      </c>
      <c r="I22" s="123">
        <v>0.9916666666666667</v>
      </c>
    </row>
    <row r="23" spans="2:16" ht="15.75" x14ac:dyDescent="0.25">
      <c r="B23" s="54"/>
      <c r="C23" s="54"/>
      <c r="D23" s="54"/>
      <c r="E23" s="54"/>
      <c r="F23" s="54"/>
      <c r="G23" s="54"/>
      <c r="H23" s="54"/>
      <c r="I23" s="54"/>
    </row>
    <row r="24" spans="2:16" ht="15.75" x14ac:dyDescent="0.25">
      <c r="B24" s="57" t="s">
        <v>107</v>
      </c>
      <c r="C24" s="54"/>
      <c r="D24" s="54"/>
      <c r="E24" s="54"/>
      <c r="F24" s="54"/>
      <c r="G24" s="54"/>
      <c r="H24" s="54"/>
      <c r="I24" s="54"/>
    </row>
    <row r="25" spans="2:16" ht="15.75" x14ac:dyDescent="0.25">
      <c r="B25" s="52" t="s">
        <v>41</v>
      </c>
      <c r="C25" s="53">
        <v>127904</v>
      </c>
      <c r="D25" s="53">
        <v>114400.4</v>
      </c>
      <c r="E25" s="53">
        <v>121669.4</v>
      </c>
      <c r="F25" s="53">
        <v>129682.4</v>
      </c>
      <c r="G25" s="53">
        <v>115815.4</v>
      </c>
      <c r="H25" s="119">
        <v>114713</v>
      </c>
      <c r="I25" s="119">
        <v>120000</v>
      </c>
    </row>
    <row r="26" spans="2:16" ht="7.2" customHeight="1" x14ac:dyDescent="0.25">
      <c r="B26" s="52"/>
      <c r="C26" s="53"/>
      <c r="D26" s="53"/>
      <c r="E26" s="53"/>
      <c r="F26" s="53"/>
      <c r="G26" s="53"/>
      <c r="H26" s="53"/>
      <c r="I26" s="53"/>
    </row>
    <row r="27" spans="2:16" ht="15.75" x14ac:dyDescent="0.25">
      <c r="B27" s="52" t="s">
        <v>42</v>
      </c>
      <c r="C27" s="53">
        <v>42888</v>
      </c>
      <c r="D27" s="53">
        <v>42925</v>
      </c>
      <c r="E27" s="53">
        <v>43014</v>
      </c>
      <c r="F27" s="53">
        <v>43087</v>
      </c>
      <c r="G27" s="53">
        <v>43124</v>
      </c>
      <c r="H27" s="121">
        <v>43215</v>
      </c>
      <c r="I27" s="121">
        <v>40000</v>
      </c>
    </row>
    <row r="28" spans="2:16" ht="7.2" customHeight="1" x14ac:dyDescent="0.25">
      <c r="B28" s="52"/>
      <c r="C28" s="53"/>
      <c r="D28" s="53"/>
      <c r="E28" s="53"/>
      <c r="F28" s="53"/>
      <c r="G28" s="53"/>
      <c r="H28" s="53"/>
      <c r="I28" s="53"/>
    </row>
    <row r="29" spans="2:16" ht="15.75" x14ac:dyDescent="0.25">
      <c r="B29" s="52" t="s">
        <v>50</v>
      </c>
      <c r="C29" s="53">
        <v>2412</v>
      </c>
      <c r="D29" s="53">
        <v>2789</v>
      </c>
      <c r="E29" s="53">
        <v>3498</v>
      </c>
      <c r="F29" s="53">
        <v>4267</v>
      </c>
      <c r="G29" s="53">
        <v>5678</v>
      </c>
      <c r="H29" s="119">
        <v>6205.4</v>
      </c>
      <c r="I29" s="119">
        <v>3000</v>
      </c>
    </row>
    <row r="30" spans="2:16" ht="7.2" customHeight="1" x14ac:dyDescent="0.3">
      <c r="B30" s="52"/>
      <c r="C30" s="53"/>
      <c r="D30" s="53"/>
      <c r="E30" s="53"/>
      <c r="F30" s="53"/>
      <c r="G30" s="53"/>
      <c r="H30" s="53"/>
      <c r="I30" s="53"/>
    </row>
    <row r="31" spans="2:16" ht="15.6" x14ac:dyDescent="0.3">
      <c r="B31" s="52" t="s">
        <v>51</v>
      </c>
      <c r="C31" s="53">
        <v>23347</v>
      </c>
      <c r="D31" s="53">
        <v>22987</v>
      </c>
      <c r="E31" s="53">
        <v>23456</v>
      </c>
      <c r="F31" s="53">
        <v>22213</v>
      </c>
      <c r="G31" s="53">
        <v>24773</v>
      </c>
      <c r="H31" s="121">
        <v>25361</v>
      </c>
      <c r="I31" s="121">
        <v>23000</v>
      </c>
      <c r="J31" s="24"/>
    </row>
    <row r="32" spans="2:16" ht="7.2" customHeight="1" x14ac:dyDescent="0.3">
      <c r="B32" s="52"/>
      <c r="C32" s="54"/>
      <c r="D32" s="54"/>
      <c r="E32" s="54"/>
      <c r="F32" s="54"/>
      <c r="G32" s="54"/>
      <c r="H32" s="54"/>
      <c r="I32" s="54"/>
      <c r="J32" s="24"/>
    </row>
    <row r="33" spans="2:11" ht="15.6" x14ac:dyDescent="0.3">
      <c r="B33" s="52" t="s">
        <v>52</v>
      </c>
      <c r="C33" s="53">
        <v>8390</v>
      </c>
      <c r="D33" s="53">
        <v>-17616</v>
      </c>
      <c r="E33" s="53">
        <v>7978</v>
      </c>
      <c r="F33" s="53">
        <v>8782</v>
      </c>
      <c r="G33" s="53">
        <v>-12456</v>
      </c>
      <c r="H33" s="119">
        <v>-575</v>
      </c>
      <c r="I33" s="119">
        <v>10000</v>
      </c>
      <c r="J33" s="35"/>
      <c r="K33" s="23"/>
    </row>
    <row r="34" spans="2:11" ht="7.2" customHeight="1" x14ac:dyDescent="0.3">
      <c r="B34" s="52"/>
      <c r="C34" s="54"/>
      <c r="D34" s="54"/>
      <c r="E34" s="54"/>
      <c r="F34" s="54"/>
      <c r="G34" s="54"/>
      <c r="H34" s="54"/>
      <c r="I34" s="54"/>
      <c r="J34" s="24"/>
    </row>
    <row r="35" spans="2:11" ht="15.6" x14ac:dyDescent="0.3">
      <c r="B35" s="52" t="s">
        <v>53</v>
      </c>
      <c r="C35" s="55">
        <v>91</v>
      </c>
      <c r="D35" s="55">
        <v>90</v>
      </c>
      <c r="E35" s="55">
        <v>92</v>
      </c>
      <c r="F35" s="55">
        <v>91</v>
      </c>
      <c r="G35" s="55">
        <v>90</v>
      </c>
      <c r="H35" s="124">
        <v>90</v>
      </c>
      <c r="I35" s="124">
        <v>95</v>
      </c>
      <c r="J35" s="36"/>
    </row>
    <row r="36" spans="2:11" ht="7.2" customHeight="1" x14ac:dyDescent="0.3">
      <c r="B36" s="52"/>
      <c r="C36" s="55"/>
      <c r="D36" s="55"/>
      <c r="E36" s="55"/>
      <c r="F36" s="55"/>
      <c r="G36" s="55"/>
      <c r="H36" s="55"/>
      <c r="I36" s="55"/>
      <c r="J36" s="24"/>
    </row>
    <row r="37" spans="2:11" ht="15.6" x14ac:dyDescent="0.3">
      <c r="B37" s="58" t="s">
        <v>26</v>
      </c>
      <c r="C37" s="59">
        <v>0.91</v>
      </c>
      <c r="D37" s="59">
        <v>0.9</v>
      </c>
      <c r="E37" s="59">
        <v>0.92</v>
      </c>
      <c r="F37" s="59">
        <v>0.91</v>
      </c>
      <c r="G37" s="59">
        <v>0.9</v>
      </c>
      <c r="H37" s="125">
        <v>0.9</v>
      </c>
      <c r="I37" s="125">
        <v>0.95</v>
      </c>
      <c r="J37" s="24"/>
    </row>
    <row r="38" spans="2:11" ht="15.6" x14ac:dyDescent="0.3">
      <c r="B38" s="60"/>
      <c r="C38" s="61"/>
      <c r="D38" s="61"/>
      <c r="E38" s="61"/>
      <c r="F38" s="61"/>
      <c r="G38" s="61"/>
      <c r="H38" s="61"/>
      <c r="I38" s="61"/>
    </row>
    <row r="39" spans="2:11" x14ac:dyDescent="0.3">
      <c r="B39" s="246" t="s">
        <v>131</v>
      </c>
      <c r="C39" s="247"/>
      <c r="D39" s="247"/>
      <c r="E39" s="247"/>
      <c r="F39" s="310"/>
      <c r="G39" s="310"/>
      <c r="H39" s="310"/>
      <c r="I39" s="266"/>
    </row>
    <row r="40" spans="2:11" ht="175.2" customHeight="1" x14ac:dyDescent="0.3">
      <c r="B40" s="330" t="s">
        <v>420</v>
      </c>
      <c r="C40" s="331"/>
      <c r="D40" s="331"/>
      <c r="E40" s="331"/>
      <c r="F40" s="331"/>
      <c r="G40" s="331"/>
      <c r="H40" s="331"/>
      <c r="I40" s="267"/>
    </row>
    <row r="41" spans="2:11" ht="15" customHeight="1" x14ac:dyDescent="0.3">
      <c r="B41" s="324" t="s">
        <v>187</v>
      </c>
      <c r="C41" s="325"/>
      <c r="D41" s="325"/>
      <c r="E41" s="325"/>
      <c r="F41" s="325"/>
      <c r="G41" s="325"/>
      <c r="H41" s="325"/>
      <c r="I41" s="323"/>
    </row>
    <row r="42" spans="2:11" ht="45" customHeight="1" x14ac:dyDescent="0.3">
      <c r="B42" s="226" t="s">
        <v>419</v>
      </c>
      <c r="C42" s="227"/>
      <c r="D42" s="227"/>
      <c r="E42" s="227"/>
      <c r="F42" s="227"/>
      <c r="G42" s="227"/>
      <c r="H42" s="227"/>
      <c r="I42" s="314"/>
    </row>
    <row r="43" spans="2:11" ht="15" customHeight="1" x14ac:dyDescent="0.3">
      <c r="B43" s="321" t="s">
        <v>183</v>
      </c>
      <c r="C43" s="322"/>
      <c r="D43" s="322"/>
      <c r="E43" s="322"/>
      <c r="F43" s="322"/>
      <c r="G43" s="322"/>
      <c r="H43" s="322"/>
      <c r="I43" s="323"/>
    </row>
    <row r="44" spans="2:11" ht="60" customHeight="1" x14ac:dyDescent="0.3">
      <c r="B44" s="232" t="s">
        <v>188</v>
      </c>
      <c r="C44" s="320"/>
      <c r="D44" s="320"/>
      <c r="E44" s="320"/>
      <c r="F44" s="320"/>
      <c r="G44" s="320"/>
      <c r="H44" s="320"/>
      <c r="I44" s="314"/>
    </row>
    <row r="45" spans="2:11" ht="15" customHeight="1" x14ac:dyDescent="0.3">
      <c r="B45" s="324" t="s">
        <v>296</v>
      </c>
      <c r="C45" s="325"/>
      <c r="D45" s="325"/>
      <c r="E45" s="325"/>
      <c r="F45" s="325"/>
      <c r="G45" s="325"/>
      <c r="H45" s="325"/>
      <c r="I45" s="323"/>
    </row>
    <row r="46" spans="2:11" ht="60" customHeight="1" x14ac:dyDescent="0.3">
      <c r="B46" s="226" t="s">
        <v>386</v>
      </c>
      <c r="C46" s="227"/>
      <c r="D46" s="227"/>
      <c r="E46" s="227"/>
      <c r="F46" s="227"/>
      <c r="G46" s="227"/>
      <c r="H46" s="227"/>
      <c r="I46" s="314"/>
    </row>
    <row r="47" spans="2:11" ht="15" customHeight="1" x14ac:dyDescent="0.3">
      <c r="B47" s="321" t="s">
        <v>184</v>
      </c>
      <c r="C47" s="322"/>
      <c r="D47" s="322"/>
      <c r="E47" s="322"/>
      <c r="F47" s="322"/>
      <c r="G47" s="322"/>
      <c r="H47" s="322"/>
      <c r="I47" s="323"/>
    </row>
    <row r="48" spans="2:11" ht="60" customHeight="1" x14ac:dyDescent="0.3">
      <c r="B48" s="232" t="s">
        <v>387</v>
      </c>
      <c r="C48" s="320"/>
      <c r="D48" s="320"/>
      <c r="E48" s="320"/>
      <c r="F48" s="320"/>
      <c r="G48" s="320"/>
      <c r="H48" s="320"/>
      <c r="I48" s="314"/>
    </row>
    <row r="49" spans="2:10" ht="15" customHeight="1" x14ac:dyDescent="0.3"/>
    <row r="50" spans="2:10" x14ac:dyDescent="0.3">
      <c r="B50" s="246" t="s">
        <v>122</v>
      </c>
      <c r="C50" s="247"/>
      <c r="D50" s="247"/>
      <c r="E50" s="247"/>
      <c r="F50" s="310"/>
      <c r="G50" s="310"/>
      <c r="H50" s="310"/>
      <c r="I50" s="266"/>
    </row>
    <row r="51" spans="2:10" x14ac:dyDescent="0.3">
      <c r="B51" s="238" t="s">
        <v>121</v>
      </c>
      <c r="C51" s="239"/>
      <c r="D51" s="239"/>
      <c r="E51" s="239"/>
      <c r="F51" s="311"/>
      <c r="G51" s="311"/>
      <c r="H51" s="311"/>
      <c r="I51" s="312"/>
    </row>
    <row r="52" spans="2:10" ht="45" customHeight="1" x14ac:dyDescent="0.3">
      <c r="B52" s="232" t="s">
        <v>388</v>
      </c>
      <c r="C52" s="233"/>
      <c r="D52" s="233"/>
      <c r="E52" s="233"/>
      <c r="F52" s="313"/>
      <c r="G52" s="313"/>
      <c r="H52" s="313"/>
      <c r="I52" s="314"/>
    </row>
    <row r="53" spans="2:10" x14ac:dyDescent="0.3">
      <c r="B53" s="315" t="s">
        <v>185</v>
      </c>
      <c r="C53" s="316"/>
      <c r="D53" s="316"/>
      <c r="E53" s="316"/>
      <c r="F53" s="316"/>
      <c r="G53" s="316"/>
      <c r="H53" s="316"/>
      <c r="I53" s="317"/>
      <c r="J53" s="107"/>
    </row>
    <row r="54" spans="2:10" ht="45" customHeight="1" x14ac:dyDescent="0.3">
      <c r="B54" s="255" t="s">
        <v>389</v>
      </c>
      <c r="C54" s="318"/>
      <c r="D54" s="318"/>
      <c r="E54" s="318"/>
      <c r="F54" s="318"/>
      <c r="G54" s="318"/>
      <c r="H54" s="318"/>
      <c r="I54" s="319"/>
      <c r="J54" s="107"/>
    </row>
  </sheetData>
  <mergeCells count="20">
    <mergeCell ref="B2:I2"/>
    <mergeCell ref="B48:I48"/>
    <mergeCell ref="B47:I47"/>
    <mergeCell ref="B45:I45"/>
    <mergeCell ref="B3:H3"/>
    <mergeCell ref="B41:I41"/>
    <mergeCell ref="B42:I42"/>
    <mergeCell ref="B44:I44"/>
    <mergeCell ref="B43:I43"/>
    <mergeCell ref="B46:I46"/>
    <mergeCell ref="B4:I4"/>
    <mergeCell ref="B5:I5"/>
    <mergeCell ref="B6:I6"/>
    <mergeCell ref="B39:I39"/>
    <mergeCell ref="B40:I40"/>
    <mergeCell ref="B50:I50"/>
    <mergeCell ref="B51:I51"/>
    <mergeCell ref="B52:I52"/>
    <mergeCell ref="B53:I53"/>
    <mergeCell ref="B54:I54"/>
  </mergeCells>
  <pageMargins left="0.7" right="0.7" top="0.75" bottom="0.75" header="0.3" footer="0.3"/>
  <pageSetup scale="73" fitToHeight="0" orientation="portrait" r:id="rId1"/>
  <headerFooter>
    <oddFooter>&amp;L&amp;A&amp;RPage &amp;P of &amp;N</oddFooter>
  </headerFooter>
  <rowBreaks count="1" manualBreakCount="1">
    <brk id="38"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69"/>
  <sheetViews>
    <sheetView showGridLines="0" zoomScale="120" zoomScaleNormal="120" workbookViewId="0"/>
  </sheetViews>
  <sheetFormatPr defaultRowHeight="14.4" x14ac:dyDescent="0.3"/>
  <cols>
    <col min="1" max="1" width="2.6640625" customWidth="1"/>
    <col min="2" max="2" width="27.6640625" bestFit="1" customWidth="1"/>
    <col min="3" max="3" width="11.6640625" customWidth="1"/>
    <col min="4" max="7" width="11.6640625" style="151" customWidth="1"/>
    <col min="8" max="8" width="10.33203125" style="151" bestFit="1" customWidth="1"/>
    <col min="9" max="9" width="2.6640625" customWidth="1"/>
  </cols>
  <sheetData>
    <row r="1" spans="2:10" ht="15" customHeight="1" x14ac:dyDescent="0.3"/>
    <row r="2" spans="2:10" ht="15" customHeight="1" x14ac:dyDescent="0.3">
      <c r="B2" s="237" t="s">
        <v>325</v>
      </c>
      <c r="C2" s="237"/>
      <c r="D2" s="237"/>
      <c r="E2" s="237"/>
      <c r="F2" s="237"/>
      <c r="G2" s="237"/>
    </row>
    <row r="3" spans="2:10" ht="15" customHeight="1" x14ac:dyDescent="0.3"/>
    <row r="4" spans="2:10" ht="15" customHeight="1" x14ac:dyDescent="0.35">
      <c r="B4" s="372" t="s">
        <v>194</v>
      </c>
      <c r="C4" s="373"/>
      <c r="D4" s="373"/>
      <c r="E4" s="373"/>
      <c r="F4" s="373"/>
      <c r="G4" s="373"/>
      <c r="H4" s="152"/>
      <c r="I4" s="152"/>
      <c r="J4" s="152"/>
    </row>
    <row r="5" spans="2:10" ht="15" customHeight="1" x14ac:dyDescent="0.3"/>
    <row r="6" spans="2:10" ht="15" customHeight="1" x14ac:dyDescent="0.3">
      <c r="B6" s="374" t="s">
        <v>373</v>
      </c>
      <c r="C6" s="374"/>
      <c r="D6" s="374"/>
      <c r="E6" s="374"/>
      <c r="F6" s="374"/>
      <c r="G6" s="374"/>
      <c r="H6"/>
    </row>
    <row r="7" spans="2:10" x14ac:dyDescent="0.3">
      <c r="B7" s="28" t="s">
        <v>103</v>
      </c>
      <c r="C7" s="148">
        <v>2015</v>
      </c>
      <c r="D7" s="148">
        <v>2016</v>
      </c>
      <c r="E7" s="148">
        <v>2017</v>
      </c>
      <c r="F7" s="148">
        <v>2018</v>
      </c>
      <c r="G7" s="148" t="s">
        <v>347</v>
      </c>
      <c r="H7"/>
    </row>
    <row r="8" spans="2:10" ht="28.95" x14ac:dyDescent="0.3">
      <c r="B8" s="14" t="s">
        <v>54</v>
      </c>
      <c r="C8" s="47" t="s">
        <v>25</v>
      </c>
      <c r="D8" s="47" t="s">
        <v>25</v>
      </c>
      <c r="E8" s="47" t="s">
        <v>25</v>
      </c>
      <c r="F8" s="47" t="s">
        <v>25</v>
      </c>
      <c r="G8" s="47" t="s">
        <v>25</v>
      </c>
      <c r="H8"/>
    </row>
    <row r="9" spans="2:10" ht="6" customHeight="1" x14ac:dyDescent="0.3">
      <c r="B9" s="375"/>
      <c r="C9" s="310"/>
      <c r="D9" s="310"/>
      <c r="E9" s="310"/>
      <c r="F9" s="310"/>
      <c r="G9" s="266"/>
      <c r="H9"/>
    </row>
    <row r="10" spans="2:10" x14ac:dyDescent="0.3">
      <c r="B10" s="2" t="s">
        <v>195</v>
      </c>
      <c r="C10" s="29">
        <v>36</v>
      </c>
      <c r="D10" s="29">
        <v>37</v>
      </c>
      <c r="E10" s="29">
        <v>37</v>
      </c>
      <c r="F10" s="29">
        <v>36</v>
      </c>
      <c r="G10" s="200">
        <v>36</v>
      </c>
      <c r="H10"/>
    </row>
    <row r="11" spans="2:10" x14ac:dyDescent="0.3">
      <c r="B11" s="2" t="s">
        <v>196</v>
      </c>
      <c r="C11" s="29">
        <v>25</v>
      </c>
      <c r="D11" s="29">
        <v>25</v>
      </c>
      <c r="E11" s="29">
        <v>25</v>
      </c>
      <c r="F11" s="29">
        <v>25</v>
      </c>
      <c r="G11" s="200">
        <v>25</v>
      </c>
      <c r="H11"/>
    </row>
    <row r="12" spans="2:10" x14ac:dyDescent="0.3">
      <c r="B12" s="2" t="s">
        <v>197</v>
      </c>
      <c r="C12" s="29">
        <v>23</v>
      </c>
      <c r="D12" s="29">
        <v>24</v>
      </c>
      <c r="E12" s="29">
        <v>20</v>
      </c>
      <c r="F12" s="29">
        <v>19</v>
      </c>
      <c r="G12" s="200">
        <v>23</v>
      </c>
      <c r="H12"/>
    </row>
    <row r="13" spans="2:10" ht="15" x14ac:dyDescent="0.25">
      <c r="B13" s="2" t="s">
        <v>198</v>
      </c>
      <c r="C13" s="30">
        <v>10</v>
      </c>
      <c r="D13" s="30">
        <v>10</v>
      </c>
      <c r="E13" s="30">
        <v>10</v>
      </c>
      <c r="F13" s="30">
        <v>10</v>
      </c>
      <c r="G13" s="201">
        <v>10</v>
      </c>
      <c r="H13"/>
    </row>
    <row r="14" spans="2:10" ht="15" x14ac:dyDescent="0.25">
      <c r="B14" s="31" t="s">
        <v>199</v>
      </c>
      <c r="C14" s="17">
        <f>SUM(C10:C13)</f>
        <v>94</v>
      </c>
      <c r="D14" s="17">
        <v>96</v>
      </c>
      <c r="E14" s="17">
        <v>92</v>
      </c>
      <c r="F14" s="17">
        <v>90</v>
      </c>
      <c r="G14" s="202">
        <f>SUM(G10:G13)</f>
        <v>94</v>
      </c>
      <c r="H14"/>
    </row>
    <row r="16" spans="2:10" ht="15" x14ac:dyDescent="0.25">
      <c r="B16" s="28" t="s">
        <v>105</v>
      </c>
      <c r="C16" s="148">
        <v>2015</v>
      </c>
      <c r="D16" s="148">
        <v>2016</v>
      </c>
      <c r="E16" s="148">
        <v>2017</v>
      </c>
      <c r="F16" s="148">
        <v>2018</v>
      </c>
      <c r="G16" s="148" t="s">
        <v>58</v>
      </c>
      <c r="H16" s="148" t="s">
        <v>88</v>
      </c>
    </row>
    <row r="17" spans="2:8" ht="15" x14ac:dyDescent="0.25">
      <c r="B17" s="25" t="s">
        <v>24</v>
      </c>
      <c r="C17" s="25"/>
      <c r="D17" s="26"/>
      <c r="E17" s="26"/>
      <c r="F17" s="26"/>
      <c r="G17" s="26"/>
      <c r="H17" s="27"/>
    </row>
    <row r="18" spans="2:8" x14ac:dyDescent="0.3">
      <c r="B18" s="5" t="s">
        <v>59</v>
      </c>
      <c r="C18" s="21">
        <v>0.95</v>
      </c>
      <c r="D18" s="21">
        <v>0.95</v>
      </c>
      <c r="E18" s="21">
        <v>0.97499999999999998</v>
      </c>
      <c r="F18" s="21">
        <v>0.97499999999999998</v>
      </c>
      <c r="G18" s="7" t="s">
        <v>9</v>
      </c>
      <c r="H18" s="203" t="s">
        <v>89</v>
      </c>
    </row>
    <row r="19" spans="2:8" ht="6" customHeight="1" x14ac:dyDescent="0.25">
      <c r="B19" s="375"/>
      <c r="C19" s="310"/>
      <c r="D19" s="310"/>
      <c r="E19" s="310"/>
      <c r="F19" s="310"/>
      <c r="G19" s="310"/>
      <c r="H19" s="266"/>
    </row>
    <row r="20" spans="2:8" ht="15" x14ac:dyDescent="0.25">
      <c r="B20" s="25" t="s">
        <v>374</v>
      </c>
      <c r="C20" s="25"/>
      <c r="D20" s="27"/>
      <c r="E20" s="27"/>
      <c r="F20" s="27"/>
      <c r="G20" s="27"/>
      <c r="H20" s="27"/>
    </row>
    <row r="21" spans="2:8" x14ac:dyDescent="0.3">
      <c r="B21" s="5" t="s">
        <v>26</v>
      </c>
      <c r="C21" s="21">
        <v>0.99399999999999999</v>
      </c>
      <c r="D21" s="21">
        <v>0.98599999999999999</v>
      </c>
      <c r="E21" s="21">
        <v>0.99099999999999999</v>
      </c>
      <c r="F21" s="21">
        <v>0.98399999999999999</v>
      </c>
      <c r="G21" s="204">
        <v>0.99199999999999999</v>
      </c>
      <c r="H21" s="205" t="s">
        <v>95</v>
      </c>
    </row>
    <row r="22" spans="2:8" x14ac:dyDescent="0.3">
      <c r="B22" s="5" t="s">
        <v>375</v>
      </c>
      <c r="C22" s="21">
        <v>0.99299999999999999</v>
      </c>
      <c r="D22" s="21">
        <v>0.99099999999999999</v>
      </c>
      <c r="E22" s="21">
        <v>0.99199999999999999</v>
      </c>
      <c r="F22" s="21">
        <v>0.99099999999999999</v>
      </c>
      <c r="G22" s="204">
        <v>0.995</v>
      </c>
      <c r="H22" s="205" t="s">
        <v>90</v>
      </c>
    </row>
    <row r="23" spans="2:8" ht="6" customHeight="1" x14ac:dyDescent="0.25">
      <c r="B23" s="375"/>
      <c r="C23" s="310"/>
      <c r="D23" s="310"/>
      <c r="E23" s="310"/>
      <c r="F23" s="310"/>
      <c r="G23" s="310"/>
      <c r="H23" s="266"/>
    </row>
    <row r="24" spans="2:8" ht="15" x14ac:dyDescent="0.25">
      <c r="B24" s="25" t="s">
        <v>376</v>
      </c>
      <c r="C24" s="45"/>
      <c r="D24" s="46"/>
      <c r="E24" s="46"/>
      <c r="F24" s="46"/>
      <c r="G24" s="46"/>
      <c r="H24" s="46"/>
    </row>
    <row r="25" spans="2:8" x14ac:dyDescent="0.3">
      <c r="B25" s="5" t="s">
        <v>48</v>
      </c>
      <c r="C25" s="7">
        <v>7.89</v>
      </c>
      <c r="D25" s="7">
        <v>7.65</v>
      </c>
      <c r="E25" s="7">
        <v>8.58</v>
      </c>
      <c r="F25" s="7">
        <v>8.2100000000000009</v>
      </c>
      <c r="G25" s="7" t="s">
        <v>9</v>
      </c>
      <c r="H25" s="131" t="s">
        <v>91</v>
      </c>
    </row>
    <row r="26" spans="2:8" x14ac:dyDescent="0.3">
      <c r="B26" s="5" t="s">
        <v>49</v>
      </c>
      <c r="C26" s="7">
        <v>5.44</v>
      </c>
      <c r="D26" s="7">
        <v>5.63</v>
      </c>
      <c r="E26" s="7">
        <v>6.42</v>
      </c>
      <c r="F26" s="7">
        <v>6.84</v>
      </c>
      <c r="G26" s="7" t="s">
        <v>9</v>
      </c>
      <c r="H26" s="131" t="s">
        <v>92</v>
      </c>
    </row>
    <row r="27" spans="2:8" x14ac:dyDescent="0.3">
      <c r="B27" s="5" t="s">
        <v>60</v>
      </c>
      <c r="C27" s="32">
        <v>0.98</v>
      </c>
      <c r="D27" s="32">
        <v>1.04</v>
      </c>
      <c r="E27" s="32">
        <v>0.97</v>
      </c>
      <c r="F27" s="32">
        <v>0.98</v>
      </c>
      <c r="G27" s="7" t="s">
        <v>9</v>
      </c>
      <c r="H27" s="131" t="s">
        <v>94</v>
      </c>
    </row>
    <row r="28" spans="2:8" x14ac:dyDescent="0.3">
      <c r="B28" s="5" t="s">
        <v>55</v>
      </c>
      <c r="C28" s="7" t="s">
        <v>56</v>
      </c>
      <c r="D28" s="7" t="s">
        <v>56</v>
      </c>
      <c r="E28" s="7" t="s">
        <v>56</v>
      </c>
      <c r="F28" s="7" t="s">
        <v>56</v>
      </c>
      <c r="G28" s="206" t="s">
        <v>56</v>
      </c>
      <c r="H28" s="205" t="s">
        <v>93</v>
      </c>
    </row>
    <row r="30" spans="2:8" x14ac:dyDescent="0.3">
      <c r="B30" s="28" t="s">
        <v>107</v>
      </c>
      <c r="C30" s="148">
        <v>2015</v>
      </c>
      <c r="D30" s="148">
        <v>2016</v>
      </c>
      <c r="E30" s="148">
        <v>2017</v>
      </c>
      <c r="F30" s="148">
        <v>2018</v>
      </c>
      <c r="G30" s="148" t="s">
        <v>58</v>
      </c>
      <c r="H30" s="148" t="s">
        <v>88</v>
      </c>
    </row>
    <row r="31" spans="2:8" x14ac:dyDescent="0.3">
      <c r="B31" s="25" t="s">
        <v>24</v>
      </c>
      <c r="C31" s="25"/>
      <c r="D31" s="26"/>
      <c r="E31" s="26"/>
      <c r="F31" s="26"/>
      <c r="G31" s="26"/>
      <c r="H31" s="27"/>
    </row>
    <row r="32" spans="2:8" x14ac:dyDescent="0.3">
      <c r="B32" s="5" t="s">
        <v>59</v>
      </c>
      <c r="C32" s="21">
        <v>0.9</v>
      </c>
      <c r="D32" s="21">
        <v>0.9</v>
      </c>
      <c r="E32" s="21">
        <v>0.8</v>
      </c>
      <c r="F32" s="21">
        <v>0.8</v>
      </c>
      <c r="G32" s="7" t="s">
        <v>9</v>
      </c>
      <c r="H32" s="203" t="s">
        <v>89</v>
      </c>
    </row>
    <row r="33" spans="2:8" ht="6" customHeight="1" x14ac:dyDescent="0.3">
      <c r="B33" s="375"/>
      <c r="C33" s="310"/>
      <c r="D33" s="310"/>
      <c r="E33" s="310"/>
      <c r="F33" s="310"/>
      <c r="G33" s="310"/>
      <c r="H33" s="266"/>
    </row>
    <row r="34" spans="2:8" ht="14.7" customHeight="1" x14ac:dyDescent="0.3">
      <c r="B34" s="25" t="s">
        <v>374</v>
      </c>
      <c r="C34" s="25"/>
      <c r="D34" s="27"/>
      <c r="E34" s="27"/>
      <c r="F34" s="27"/>
      <c r="G34" s="27"/>
      <c r="H34" s="27"/>
    </row>
    <row r="35" spans="2:8" x14ac:dyDescent="0.3">
      <c r="B35" s="5" t="s">
        <v>109</v>
      </c>
      <c r="C35" s="21">
        <v>0.96699999999999997</v>
      </c>
      <c r="D35" s="21">
        <v>0.92400000000000004</v>
      </c>
      <c r="E35" s="21">
        <v>0.93700000000000006</v>
      </c>
      <c r="F35" s="21">
        <v>0.91100000000000003</v>
      </c>
      <c r="G35" s="207">
        <v>0.9</v>
      </c>
      <c r="H35" s="203" t="s">
        <v>95</v>
      </c>
    </row>
    <row r="36" spans="2:8" x14ac:dyDescent="0.3">
      <c r="B36" s="5" t="s">
        <v>375</v>
      </c>
      <c r="C36" s="21">
        <v>0.98699999999999999</v>
      </c>
      <c r="D36" s="21">
        <v>0.98599999999999999</v>
      </c>
      <c r="E36" s="21">
        <v>0.99099999999999999</v>
      </c>
      <c r="F36" s="21">
        <v>0.996</v>
      </c>
      <c r="G36" s="207">
        <v>0.96599999999999997</v>
      </c>
      <c r="H36" s="203" t="s">
        <v>90</v>
      </c>
    </row>
    <row r="37" spans="2:8" ht="6" customHeight="1" x14ac:dyDescent="0.3">
      <c r="B37" s="375"/>
      <c r="C37" s="310"/>
      <c r="D37" s="310"/>
      <c r="E37" s="310"/>
      <c r="F37" s="310"/>
      <c r="G37" s="310"/>
      <c r="H37" s="266"/>
    </row>
    <row r="38" spans="2:8" x14ac:dyDescent="0.3">
      <c r="B38" s="25" t="s">
        <v>376</v>
      </c>
      <c r="C38" s="45"/>
      <c r="D38" s="27"/>
      <c r="E38" s="27"/>
      <c r="F38" s="27"/>
      <c r="G38" s="27"/>
      <c r="H38" s="27"/>
    </row>
    <row r="39" spans="2:8" x14ac:dyDescent="0.3">
      <c r="B39" s="5" t="s">
        <v>48</v>
      </c>
      <c r="C39" s="7">
        <v>7.68</v>
      </c>
      <c r="D39" s="33">
        <v>5.2</v>
      </c>
      <c r="E39" s="7">
        <v>5.74</v>
      </c>
      <c r="F39" s="7">
        <v>4.46</v>
      </c>
      <c r="G39" s="7" t="s">
        <v>9</v>
      </c>
      <c r="H39" s="131" t="s">
        <v>91</v>
      </c>
    </row>
    <row r="40" spans="2:8" x14ac:dyDescent="0.3">
      <c r="B40" s="5" t="s">
        <v>49</v>
      </c>
      <c r="C40" s="7">
        <v>8.02</v>
      </c>
      <c r="D40" s="7">
        <v>6.57</v>
      </c>
      <c r="E40" s="7">
        <v>5.44</v>
      </c>
      <c r="F40" s="7">
        <v>4.83</v>
      </c>
      <c r="G40" s="7" t="s">
        <v>9</v>
      </c>
      <c r="H40" s="131" t="s">
        <v>92</v>
      </c>
    </row>
    <row r="41" spans="2:8" x14ac:dyDescent="0.3">
      <c r="B41" s="5" t="s">
        <v>60</v>
      </c>
      <c r="C41" s="32">
        <v>1.01</v>
      </c>
      <c r="D41" s="32">
        <v>1.04</v>
      </c>
      <c r="E41" s="32">
        <v>1.05</v>
      </c>
      <c r="F41" s="32">
        <v>1.0900000000000001</v>
      </c>
      <c r="G41" s="7" t="s">
        <v>9</v>
      </c>
      <c r="H41" s="131" t="s">
        <v>94</v>
      </c>
    </row>
    <row r="42" spans="2:8" x14ac:dyDescent="0.3">
      <c r="B42" s="5" t="s">
        <v>55</v>
      </c>
      <c r="C42" s="7" t="s">
        <v>56</v>
      </c>
      <c r="D42" s="7" t="s">
        <v>57</v>
      </c>
      <c r="E42" s="7" t="s">
        <v>56</v>
      </c>
      <c r="F42" s="7" t="s">
        <v>57</v>
      </c>
      <c r="G42" s="208" t="s">
        <v>57</v>
      </c>
      <c r="H42" s="203" t="s">
        <v>93</v>
      </c>
    </row>
    <row r="44" spans="2:8" x14ac:dyDescent="0.3">
      <c r="B44" s="376" t="s">
        <v>131</v>
      </c>
      <c r="C44" s="377"/>
      <c r="D44" s="377"/>
      <c r="E44" s="377"/>
      <c r="F44" s="377"/>
      <c r="G44" s="377"/>
      <c r="H44" s="378"/>
    </row>
    <row r="45" spans="2:8" ht="249" customHeight="1" x14ac:dyDescent="0.3">
      <c r="B45" s="369" t="s">
        <v>421</v>
      </c>
      <c r="C45" s="365"/>
      <c r="D45" s="365"/>
      <c r="E45" s="365"/>
      <c r="F45" s="365"/>
      <c r="G45" s="365"/>
      <c r="H45" s="267"/>
    </row>
    <row r="46" spans="2:8" ht="15" customHeight="1" x14ac:dyDescent="0.3">
      <c r="B46" s="282" t="s">
        <v>377</v>
      </c>
      <c r="C46" s="365"/>
      <c r="D46" s="365"/>
      <c r="E46" s="365"/>
      <c r="F46" s="365"/>
      <c r="G46" s="365"/>
      <c r="H46" s="365"/>
    </row>
    <row r="47" spans="2:8" ht="45" customHeight="1" x14ac:dyDescent="0.3">
      <c r="B47" s="369" t="s">
        <v>390</v>
      </c>
      <c r="C47" s="370"/>
      <c r="D47" s="370"/>
      <c r="E47" s="370"/>
      <c r="F47" s="370"/>
      <c r="G47" s="370"/>
      <c r="H47" s="371"/>
    </row>
    <row r="48" spans="2:8" ht="15" customHeight="1" x14ac:dyDescent="0.3">
      <c r="B48" s="352" t="s">
        <v>374</v>
      </c>
      <c r="C48" s="353"/>
      <c r="D48" s="353"/>
      <c r="E48" s="353"/>
      <c r="F48" s="353"/>
      <c r="G48" s="353"/>
      <c r="H48" s="354"/>
    </row>
    <row r="49" spans="2:8" ht="100.2" customHeight="1" x14ac:dyDescent="0.3">
      <c r="B49" s="338" t="s">
        <v>391</v>
      </c>
      <c r="C49" s="313"/>
      <c r="D49" s="313"/>
      <c r="E49" s="313"/>
      <c r="F49" s="313"/>
      <c r="G49" s="313"/>
      <c r="H49" s="314"/>
    </row>
    <row r="50" spans="2:8" ht="15" customHeight="1" x14ac:dyDescent="0.3">
      <c r="B50" s="355" t="s">
        <v>376</v>
      </c>
      <c r="C50" s="356"/>
      <c r="D50" s="356"/>
      <c r="E50" s="356"/>
      <c r="F50" s="356"/>
      <c r="G50" s="356"/>
      <c r="H50" s="357"/>
    </row>
    <row r="51" spans="2:8" ht="75" customHeight="1" x14ac:dyDescent="0.3">
      <c r="B51" s="358" t="s">
        <v>422</v>
      </c>
      <c r="C51" s="359"/>
      <c r="D51" s="359"/>
      <c r="E51" s="359"/>
      <c r="F51" s="359"/>
      <c r="G51" s="359"/>
      <c r="H51" s="360"/>
    </row>
    <row r="52" spans="2:8" ht="75" customHeight="1" x14ac:dyDescent="0.3">
      <c r="B52" s="358" t="s">
        <v>408</v>
      </c>
      <c r="C52" s="359"/>
      <c r="D52" s="359"/>
      <c r="E52" s="359"/>
      <c r="F52" s="359"/>
      <c r="G52" s="359"/>
      <c r="H52" s="360"/>
    </row>
    <row r="53" spans="2:8" ht="105" customHeight="1" x14ac:dyDescent="0.3">
      <c r="B53" s="358" t="s">
        <v>424</v>
      </c>
      <c r="C53" s="359"/>
      <c r="D53" s="359"/>
      <c r="E53" s="359"/>
      <c r="F53" s="359"/>
      <c r="G53" s="359"/>
      <c r="H53" s="360"/>
    </row>
    <row r="54" spans="2:8" ht="62.4" customHeight="1" x14ac:dyDescent="0.3">
      <c r="B54" s="361" t="s">
        <v>423</v>
      </c>
      <c r="C54" s="362"/>
      <c r="D54" s="362"/>
      <c r="E54" s="362"/>
      <c r="F54" s="362"/>
      <c r="G54" s="362"/>
      <c r="H54" s="363"/>
    </row>
    <row r="55" spans="2:8" ht="15" customHeight="1" x14ac:dyDescent="0.3"/>
    <row r="56" spans="2:8" x14ac:dyDescent="0.3">
      <c r="B56" s="246" t="s">
        <v>122</v>
      </c>
      <c r="C56" s="247"/>
      <c r="D56" s="247"/>
      <c r="E56" s="247"/>
      <c r="F56" s="310"/>
      <c r="G56" s="310"/>
      <c r="H56" s="266"/>
    </row>
    <row r="57" spans="2:8" x14ac:dyDescent="0.3">
      <c r="B57" s="238" t="s">
        <v>121</v>
      </c>
      <c r="C57" s="239"/>
      <c r="D57" s="239"/>
      <c r="E57" s="239"/>
      <c r="F57" s="311"/>
      <c r="G57" s="311"/>
      <c r="H57" s="311"/>
    </row>
    <row r="58" spans="2:8" ht="30" customHeight="1" x14ac:dyDescent="0.3">
      <c r="B58" s="364" t="s">
        <v>378</v>
      </c>
      <c r="C58" s="331"/>
      <c r="D58" s="331"/>
      <c r="E58" s="331"/>
      <c r="F58" s="365"/>
      <c r="G58" s="365"/>
      <c r="H58" s="267"/>
    </row>
    <row r="59" spans="2:8" x14ac:dyDescent="0.3">
      <c r="B59" s="366" t="s">
        <v>379</v>
      </c>
      <c r="C59" s="367"/>
      <c r="D59" s="367"/>
      <c r="E59" s="367"/>
      <c r="F59" s="367"/>
      <c r="G59" s="367"/>
      <c r="H59" s="368"/>
    </row>
    <row r="60" spans="2:8" ht="45" customHeight="1" x14ac:dyDescent="0.3">
      <c r="B60" s="351" t="s">
        <v>380</v>
      </c>
      <c r="C60" s="283"/>
      <c r="D60" s="283"/>
      <c r="E60" s="283"/>
      <c r="F60" s="283"/>
      <c r="G60" s="283"/>
      <c r="H60" s="284"/>
    </row>
    <row r="61" spans="2:8" x14ac:dyDescent="0.3">
      <c r="B61" s="339" t="s">
        <v>381</v>
      </c>
      <c r="C61" s="340"/>
      <c r="D61" s="340"/>
      <c r="E61" s="340"/>
      <c r="F61" s="340"/>
      <c r="G61" s="340"/>
      <c r="H61" s="263"/>
    </row>
    <row r="62" spans="2:8" ht="30" customHeight="1" x14ac:dyDescent="0.3">
      <c r="B62" s="341" t="s">
        <v>425</v>
      </c>
      <c r="C62" s="342"/>
      <c r="D62" s="342"/>
      <c r="E62" s="342"/>
      <c r="F62" s="342"/>
      <c r="G62" s="342"/>
      <c r="H62" s="343"/>
    </row>
    <row r="63" spans="2:8" x14ac:dyDescent="0.3">
      <c r="B63" s="344" t="s">
        <v>382</v>
      </c>
      <c r="C63" s="345"/>
      <c r="D63" s="345"/>
      <c r="E63" s="345"/>
      <c r="F63" s="345"/>
      <c r="G63" s="345"/>
      <c r="H63" s="346"/>
    </row>
    <row r="64" spans="2:8" s="219" customFormat="1" ht="75" customHeight="1" x14ac:dyDescent="0.3">
      <c r="B64" s="347" t="s">
        <v>426</v>
      </c>
      <c r="C64" s="336"/>
      <c r="D64" s="336"/>
      <c r="E64" s="336"/>
      <c r="F64" s="336"/>
      <c r="G64" s="336"/>
      <c r="H64" s="337"/>
    </row>
    <row r="65" spans="2:8" ht="30" customHeight="1" x14ac:dyDescent="0.3">
      <c r="B65" s="335" t="s">
        <v>392</v>
      </c>
      <c r="C65" s="336"/>
      <c r="D65" s="336"/>
      <c r="E65" s="336"/>
      <c r="F65" s="336"/>
      <c r="G65" s="336"/>
      <c r="H65" s="337"/>
    </row>
    <row r="66" spans="2:8" ht="45" customHeight="1" x14ac:dyDescent="0.3">
      <c r="B66" s="348" t="s">
        <v>393</v>
      </c>
      <c r="C66" s="349"/>
      <c r="D66" s="349"/>
      <c r="E66" s="349"/>
      <c r="F66" s="349"/>
      <c r="G66" s="349"/>
      <c r="H66" s="350"/>
    </row>
    <row r="67" spans="2:8" s="149" customFormat="1" ht="82.95" customHeight="1" x14ac:dyDescent="0.3">
      <c r="B67" s="332" t="s">
        <v>394</v>
      </c>
      <c r="C67" s="333"/>
      <c r="D67" s="333"/>
      <c r="E67" s="333"/>
      <c r="F67" s="333"/>
      <c r="G67" s="333"/>
      <c r="H67" s="334"/>
    </row>
    <row r="68" spans="2:8" ht="75" customHeight="1" x14ac:dyDescent="0.3">
      <c r="B68" s="335" t="s">
        <v>427</v>
      </c>
      <c r="C68" s="336"/>
      <c r="D68" s="336"/>
      <c r="E68" s="336"/>
      <c r="F68" s="336"/>
      <c r="G68" s="336"/>
      <c r="H68" s="337"/>
    </row>
    <row r="69" spans="2:8" s="219" customFormat="1" ht="30" customHeight="1" x14ac:dyDescent="0.3">
      <c r="B69" s="338" t="s">
        <v>395</v>
      </c>
      <c r="C69" s="227"/>
      <c r="D69" s="227"/>
      <c r="E69" s="227"/>
      <c r="F69" s="227"/>
      <c r="G69" s="227"/>
      <c r="H69" s="228"/>
    </row>
  </sheetData>
  <mergeCells count="33">
    <mergeCell ref="B47:H47"/>
    <mergeCell ref="B2:G2"/>
    <mergeCell ref="B4:G4"/>
    <mergeCell ref="B6:G6"/>
    <mergeCell ref="B9:G9"/>
    <mergeCell ref="B19:H19"/>
    <mergeCell ref="B23:H23"/>
    <mergeCell ref="B33:H33"/>
    <mergeCell ref="B37:H37"/>
    <mergeCell ref="B44:H44"/>
    <mergeCell ref="B45:H45"/>
    <mergeCell ref="B46:H46"/>
    <mergeCell ref="B60:H60"/>
    <mergeCell ref="B48:H48"/>
    <mergeCell ref="B49:H49"/>
    <mergeCell ref="B50:H50"/>
    <mergeCell ref="B51:H51"/>
    <mergeCell ref="B52:H52"/>
    <mergeCell ref="B53:H53"/>
    <mergeCell ref="B54:H54"/>
    <mergeCell ref="B56:H56"/>
    <mergeCell ref="B57:H57"/>
    <mergeCell ref="B58:H58"/>
    <mergeCell ref="B59:H59"/>
    <mergeCell ref="B67:H67"/>
    <mergeCell ref="B68:H68"/>
    <mergeCell ref="B69:H69"/>
    <mergeCell ref="B61:H61"/>
    <mergeCell ref="B62:H62"/>
    <mergeCell ref="B63:H63"/>
    <mergeCell ref="B64:H64"/>
    <mergeCell ref="B65:H65"/>
    <mergeCell ref="B66:H66"/>
  </mergeCells>
  <pageMargins left="0.7" right="0.7" top="0.75" bottom="0.75" header="0.3" footer="0.3"/>
  <pageSetup scale="88" orientation="portrait" r:id="rId1"/>
  <headerFooter>
    <oddFooter>&amp;L&amp;A&amp;Rpage &amp;P of &amp;N</oddFooter>
  </headerFooter>
  <rowBreaks count="2" manualBreakCount="2">
    <brk id="43" max="16383" man="1"/>
    <brk id="55"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zoomScale="120" zoomScaleNormal="120" workbookViewId="0"/>
  </sheetViews>
  <sheetFormatPr defaultColWidth="9.109375" defaultRowHeight="14.4" x14ac:dyDescent="0.3"/>
  <cols>
    <col min="1" max="1" width="2.6640625" style="39" customWidth="1"/>
    <col min="2" max="2" width="12.44140625" style="39" customWidth="1"/>
    <col min="3" max="3" width="11.6640625" style="39" bestFit="1" customWidth="1"/>
    <col min="4" max="6" width="11.6640625" style="39" customWidth="1"/>
    <col min="7" max="7" width="14.6640625" style="39" customWidth="1"/>
    <col min="8" max="9" width="12.33203125" style="39" customWidth="1"/>
    <col min="10" max="11" width="11.6640625" style="39" customWidth="1"/>
    <col min="12" max="12" width="2.6640625" style="39" customWidth="1"/>
    <col min="13" max="18" width="9.109375" style="39"/>
    <col min="19" max="16384" width="9.109375" style="38"/>
  </cols>
  <sheetData>
    <row r="1" spans="2:18" ht="15" customHeight="1" x14ac:dyDescent="0.3"/>
    <row r="2" spans="2:18" ht="15" customHeight="1" x14ac:dyDescent="0.3">
      <c r="B2" s="379" t="s">
        <v>440</v>
      </c>
      <c r="C2" s="237"/>
      <c r="D2" s="237"/>
      <c r="E2" s="237"/>
      <c r="F2" s="237"/>
      <c r="G2" s="237"/>
      <c r="H2" s="237"/>
      <c r="I2" s="237"/>
      <c r="J2" s="237"/>
      <c r="K2" s="237"/>
    </row>
    <row r="3" spans="2:18" ht="15" customHeight="1" x14ac:dyDescent="0.3"/>
    <row r="4" spans="2:18" ht="15" customHeight="1" x14ac:dyDescent="0.35">
      <c r="B4" s="372" t="s">
        <v>326</v>
      </c>
      <c r="C4" s="327"/>
      <c r="D4" s="327"/>
      <c r="E4" s="327"/>
      <c r="F4" s="327"/>
      <c r="G4" s="327"/>
      <c r="H4" s="327"/>
      <c r="I4" s="327"/>
      <c r="J4" s="327"/>
      <c r="K4" s="327"/>
    </row>
    <row r="5" spans="2:18" ht="15" customHeight="1" x14ac:dyDescent="0.3"/>
    <row r="6" spans="2:18" ht="15.6" x14ac:dyDescent="0.3">
      <c r="B6" s="383" t="s">
        <v>85</v>
      </c>
      <c r="C6" s="384"/>
      <c r="D6" s="384"/>
      <c r="E6" s="384"/>
      <c r="F6" s="384"/>
      <c r="G6" s="384"/>
      <c r="H6" s="384"/>
      <c r="I6" s="384"/>
      <c r="J6" s="384"/>
      <c r="K6" s="384"/>
    </row>
    <row r="7" spans="2:18" ht="46.95" x14ac:dyDescent="0.3">
      <c r="B7" s="63" t="s">
        <v>78</v>
      </c>
      <c r="C7" s="63" t="s">
        <v>77</v>
      </c>
      <c r="D7" s="63" t="s">
        <v>75</v>
      </c>
      <c r="E7" s="63" t="s">
        <v>81</v>
      </c>
      <c r="F7" s="63" t="s">
        <v>79</v>
      </c>
      <c r="G7" s="63" t="s">
        <v>76</v>
      </c>
      <c r="H7" s="63" t="s">
        <v>82</v>
      </c>
      <c r="I7" s="63" t="s">
        <v>80</v>
      </c>
      <c r="J7" s="63" t="s">
        <v>83</v>
      </c>
      <c r="K7" s="63" t="s">
        <v>84</v>
      </c>
      <c r="R7" s="38"/>
    </row>
    <row r="8" spans="2:18" ht="15.6" x14ac:dyDescent="0.3">
      <c r="B8" s="64">
        <v>2015</v>
      </c>
      <c r="C8" s="65">
        <v>236208</v>
      </c>
      <c r="D8" s="66">
        <v>42899</v>
      </c>
      <c r="E8" s="126">
        <v>0</v>
      </c>
      <c r="F8" s="67">
        <v>1</v>
      </c>
      <c r="G8" s="68">
        <v>43629</v>
      </c>
      <c r="H8" s="127">
        <v>2</v>
      </c>
      <c r="I8" s="128">
        <f>C21/C20</f>
        <v>0.96909715166294119</v>
      </c>
      <c r="J8" s="69">
        <f>(D20+E20)/C20</f>
        <v>0.38467156065840274</v>
      </c>
      <c r="K8" s="69">
        <f>1-J8</f>
        <v>0.6153284393415972</v>
      </c>
      <c r="R8" s="38"/>
    </row>
    <row r="9" spans="2:18" ht="15.6" x14ac:dyDescent="0.3">
      <c r="B9" s="64">
        <v>2016</v>
      </c>
      <c r="C9" s="65">
        <v>237348</v>
      </c>
      <c r="D9" s="66">
        <v>43289</v>
      </c>
      <c r="E9" s="126">
        <v>0</v>
      </c>
      <c r="F9" s="67">
        <v>1</v>
      </c>
      <c r="G9" s="68">
        <v>44020</v>
      </c>
      <c r="H9" s="127">
        <v>13</v>
      </c>
      <c r="I9" s="128">
        <f>C25/C24</f>
        <v>0.78296636162933753</v>
      </c>
      <c r="J9" s="69">
        <f>(D24+E24)/C24</f>
        <v>0.3842648768896304</v>
      </c>
      <c r="K9" s="69">
        <f t="shared" ref="K9:K12" si="0">1-J9</f>
        <v>0.6157351231103696</v>
      </c>
      <c r="R9" s="38"/>
    </row>
    <row r="10" spans="2:18" ht="15.6" x14ac:dyDescent="0.3">
      <c r="B10" s="64">
        <v>2017</v>
      </c>
      <c r="C10" s="65">
        <v>240577</v>
      </c>
      <c r="D10" s="66">
        <v>43639</v>
      </c>
      <c r="E10" s="126">
        <v>2</v>
      </c>
      <c r="F10" s="69">
        <v>0.82399999999999995</v>
      </c>
      <c r="G10" s="68">
        <v>44370</v>
      </c>
      <c r="H10" s="127">
        <v>26</v>
      </c>
      <c r="I10" s="128">
        <f>C29/C28</f>
        <v>0.68310977358600367</v>
      </c>
      <c r="J10" s="69">
        <f>(D28+E28)/C28</f>
        <v>0.38313305095665839</v>
      </c>
      <c r="K10" s="69">
        <f t="shared" si="0"/>
        <v>0.61686694904334161</v>
      </c>
      <c r="R10" s="38"/>
    </row>
    <row r="11" spans="2:18" ht="15.75" x14ac:dyDescent="0.25">
      <c r="B11" s="64">
        <v>2018</v>
      </c>
      <c r="C11" s="65">
        <v>252417</v>
      </c>
      <c r="D11" s="66">
        <v>43962</v>
      </c>
      <c r="E11" s="126">
        <v>13</v>
      </c>
      <c r="F11" s="69">
        <v>0.56699999999999995</v>
      </c>
      <c r="G11" s="68">
        <v>44692</v>
      </c>
      <c r="H11" s="127">
        <v>37</v>
      </c>
      <c r="I11" s="128">
        <f>C33/C32</f>
        <v>0.41457984208670573</v>
      </c>
      <c r="J11" s="69">
        <f>(D32+E32)/C32</f>
        <v>0.37923356984672191</v>
      </c>
      <c r="K11" s="69">
        <f t="shared" si="0"/>
        <v>0.62076643015327804</v>
      </c>
      <c r="R11" s="38"/>
    </row>
    <row r="12" spans="2:18" ht="15.75" x14ac:dyDescent="0.25">
      <c r="B12" s="64" t="s">
        <v>4</v>
      </c>
      <c r="C12" s="70">
        <f>SUM(C8:C11)</f>
        <v>966550</v>
      </c>
      <c r="D12" s="64"/>
      <c r="E12" s="71"/>
      <c r="F12" s="69">
        <v>0.84299999999999997</v>
      </c>
      <c r="G12" s="64"/>
      <c r="H12" s="64"/>
      <c r="I12" s="69">
        <f>(C21+C25+C29+C33)/(C20+C24+C28+C32)</f>
        <v>0.70739382339247836</v>
      </c>
      <c r="J12" s="69">
        <f>(D20+E20+D24+E24+D28+E28+D32+E32)/(C20+C24+C28+C32)</f>
        <v>0.38276861000465573</v>
      </c>
      <c r="K12" s="69">
        <f t="shared" si="0"/>
        <v>0.61723138999534433</v>
      </c>
      <c r="R12" s="38"/>
    </row>
    <row r="13" spans="2:18" ht="15.75" x14ac:dyDescent="0.25">
      <c r="B13" s="72"/>
      <c r="C13" s="73" t="s">
        <v>87</v>
      </c>
      <c r="D13" s="74"/>
      <c r="E13" s="75"/>
      <c r="F13" s="76"/>
      <c r="G13" s="74"/>
      <c r="H13" s="74"/>
      <c r="I13" s="76"/>
      <c r="J13" s="76"/>
      <c r="K13" s="76"/>
      <c r="R13" s="38"/>
    </row>
    <row r="14" spans="2:18" ht="15.75" x14ac:dyDescent="0.25">
      <c r="B14" s="74"/>
      <c r="C14" s="73" t="s">
        <v>102</v>
      </c>
      <c r="D14" s="74"/>
      <c r="E14" s="75"/>
      <c r="F14" s="76"/>
      <c r="G14" s="74"/>
      <c r="H14" s="74"/>
      <c r="I14" s="76"/>
      <c r="J14" s="76"/>
      <c r="K14" s="76"/>
      <c r="R14" s="38"/>
    </row>
    <row r="15" spans="2:18" ht="15" x14ac:dyDescent="0.25">
      <c r="B15" s="40"/>
      <c r="C15" s="41"/>
      <c r="D15" s="42"/>
      <c r="E15" s="43"/>
      <c r="F15" s="44"/>
      <c r="G15" s="42"/>
      <c r="H15" s="42"/>
      <c r="I15" s="44"/>
      <c r="J15" s="44"/>
      <c r="K15" s="44"/>
      <c r="R15" s="38"/>
    </row>
    <row r="16" spans="2:18" ht="15.75" x14ac:dyDescent="0.25">
      <c r="B16" s="383" t="s">
        <v>86</v>
      </c>
      <c r="C16" s="384"/>
      <c r="D16" s="384"/>
      <c r="E16" s="384"/>
      <c r="F16" s="384"/>
      <c r="G16" s="384"/>
      <c r="H16" s="384"/>
      <c r="I16" s="384"/>
      <c r="J16" s="384"/>
    </row>
    <row r="17" spans="2:10" ht="15.75" x14ac:dyDescent="0.25">
      <c r="B17" s="77" t="s">
        <v>74</v>
      </c>
      <c r="C17" s="78"/>
      <c r="D17" s="78">
        <v>1406</v>
      </c>
      <c r="E17" s="78">
        <v>1410</v>
      </c>
      <c r="F17" s="78">
        <v>1430</v>
      </c>
      <c r="G17" s="78">
        <v>1450</v>
      </c>
      <c r="H17" s="78">
        <v>1460</v>
      </c>
      <c r="I17" s="78">
        <v>1465</v>
      </c>
      <c r="J17" s="78">
        <v>1470</v>
      </c>
    </row>
    <row r="18" spans="2:10" ht="47.25" x14ac:dyDescent="0.25">
      <c r="B18" s="77" t="s">
        <v>32</v>
      </c>
      <c r="C18" s="63" t="s">
        <v>61</v>
      </c>
      <c r="D18" s="63" t="s">
        <v>66</v>
      </c>
      <c r="E18" s="63" t="s">
        <v>101</v>
      </c>
      <c r="F18" s="63" t="s">
        <v>70</v>
      </c>
      <c r="G18" s="63" t="s">
        <v>69</v>
      </c>
      <c r="H18" s="63" t="s">
        <v>67</v>
      </c>
      <c r="I18" s="63" t="s">
        <v>68</v>
      </c>
      <c r="J18" s="63" t="s">
        <v>71</v>
      </c>
    </row>
    <row r="19" spans="2:10" ht="15.75" x14ac:dyDescent="0.25">
      <c r="B19" s="380" t="s">
        <v>73</v>
      </c>
      <c r="C19" s="381"/>
      <c r="D19" s="381"/>
      <c r="E19" s="381"/>
      <c r="F19" s="381"/>
      <c r="G19" s="381"/>
      <c r="H19" s="381"/>
      <c r="I19" s="381"/>
      <c r="J19" s="382"/>
    </row>
    <row r="20" spans="2:10" ht="15.75" x14ac:dyDescent="0.25">
      <c r="B20" s="71" t="s">
        <v>63</v>
      </c>
      <c r="C20" s="79">
        <f>SUM(D20:J20)</f>
        <v>236208</v>
      </c>
      <c r="D20" s="79">
        <v>67241.5</v>
      </c>
      <c r="E20" s="79">
        <v>23621</v>
      </c>
      <c r="F20" s="79">
        <v>18437</v>
      </c>
      <c r="G20" s="79">
        <v>41072</v>
      </c>
      <c r="H20" s="79">
        <v>72372</v>
      </c>
      <c r="I20" s="79">
        <v>7007</v>
      </c>
      <c r="J20" s="79">
        <v>6457.5</v>
      </c>
    </row>
    <row r="21" spans="2:10" ht="15.75" x14ac:dyDescent="0.25">
      <c r="B21" s="71" t="s">
        <v>64</v>
      </c>
      <c r="C21" s="130">
        <f>SUM(D21:J21)</f>
        <v>228908.5</v>
      </c>
      <c r="D21" s="129">
        <v>67241.5</v>
      </c>
      <c r="E21" s="129">
        <v>23621</v>
      </c>
      <c r="F21" s="129">
        <v>18437</v>
      </c>
      <c r="G21" s="129">
        <v>41072</v>
      </c>
      <c r="H21" s="129">
        <v>65072.5</v>
      </c>
      <c r="I21" s="129">
        <v>7007</v>
      </c>
      <c r="J21" s="129">
        <v>6457.5</v>
      </c>
    </row>
    <row r="22" spans="2:10" ht="15.6" x14ac:dyDescent="0.3">
      <c r="B22" s="71" t="s">
        <v>65</v>
      </c>
      <c r="C22" s="65">
        <f>C20-C21</f>
        <v>7299.5</v>
      </c>
      <c r="D22" s="65">
        <f>D20-D21</f>
        <v>0</v>
      </c>
      <c r="E22" s="65">
        <f t="shared" ref="E22:J22" si="1">E20-E21</f>
        <v>0</v>
      </c>
      <c r="F22" s="65">
        <f t="shared" si="1"/>
        <v>0</v>
      </c>
      <c r="G22" s="65">
        <f t="shared" si="1"/>
        <v>0</v>
      </c>
      <c r="H22" s="65">
        <f t="shared" si="1"/>
        <v>7299.5</v>
      </c>
      <c r="I22" s="65">
        <f t="shared" si="1"/>
        <v>0</v>
      </c>
      <c r="J22" s="65">
        <f t="shared" si="1"/>
        <v>0</v>
      </c>
    </row>
    <row r="23" spans="2:10" ht="15.6" x14ac:dyDescent="0.3">
      <c r="B23" s="380" t="s">
        <v>72</v>
      </c>
      <c r="C23" s="381"/>
      <c r="D23" s="381"/>
      <c r="E23" s="381"/>
      <c r="F23" s="381"/>
      <c r="G23" s="381"/>
      <c r="H23" s="381"/>
      <c r="I23" s="381"/>
      <c r="J23" s="382"/>
    </row>
    <row r="24" spans="2:10" ht="15.6" x14ac:dyDescent="0.3">
      <c r="B24" s="71" t="s">
        <v>63</v>
      </c>
      <c r="C24" s="79">
        <f>SUM(D24:J24)</f>
        <v>237348</v>
      </c>
      <c r="D24" s="79">
        <v>67469.5</v>
      </c>
      <c r="E24" s="79">
        <v>23735</v>
      </c>
      <c r="F24" s="79">
        <v>12222</v>
      </c>
      <c r="G24" s="79">
        <v>19237</v>
      </c>
      <c r="H24" s="79">
        <v>105524</v>
      </c>
      <c r="I24" s="79">
        <v>1773.5</v>
      </c>
      <c r="J24" s="79">
        <v>7387</v>
      </c>
    </row>
    <row r="25" spans="2:10" ht="15.6" x14ac:dyDescent="0.3">
      <c r="B25" s="71" t="s">
        <v>64</v>
      </c>
      <c r="C25" s="130">
        <f>SUM(D25:J25)</f>
        <v>185835.5</v>
      </c>
      <c r="D25" s="129">
        <v>67469.5</v>
      </c>
      <c r="E25" s="129">
        <v>23735</v>
      </c>
      <c r="F25" s="129">
        <v>12222</v>
      </c>
      <c r="G25" s="129">
        <v>19237</v>
      </c>
      <c r="H25" s="129">
        <v>54011.5</v>
      </c>
      <c r="I25" s="129">
        <v>1773.5</v>
      </c>
      <c r="J25" s="129">
        <v>7387</v>
      </c>
    </row>
    <row r="26" spans="2:10" ht="15.6" x14ac:dyDescent="0.3">
      <c r="B26" s="71" t="s">
        <v>65</v>
      </c>
      <c r="C26" s="65">
        <f>C24-C25</f>
        <v>51512.5</v>
      </c>
      <c r="D26" s="65">
        <f>D24-D25</f>
        <v>0</v>
      </c>
      <c r="E26" s="65">
        <f t="shared" ref="E26:J26" si="2">E24-E25</f>
        <v>0</v>
      </c>
      <c r="F26" s="65">
        <f t="shared" si="2"/>
        <v>0</v>
      </c>
      <c r="G26" s="65">
        <f t="shared" si="2"/>
        <v>0</v>
      </c>
      <c r="H26" s="65">
        <f t="shared" si="2"/>
        <v>51512.5</v>
      </c>
      <c r="I26" s="65">
        <f t="shared" si="2"/>
        <v>0</v>
      </c>
      <c r="J26" s="65">
        <f t="shared" si="2"/>
        <v>0</v>
      </c>
    </row>
    <row r="27" spans="2:10" ht="14.4" customHeight="1" x14ac:dyDescent="0.3">
      <c r="B27" s="380" t="s">
        <v>191</v>
      </c>
      <c r="C27" s="381"/>
      <c r="D27" s="381"/>
      <c r="E27" s="381"/>
      <c r="F27" s="381"/>
      <c r="G27" s="381"/>
      <c r="H27" s="381"/>
      <c r="I27" s="381"/>
      <c r="J27" s="382"/>
    </row>
    <row r="28" spans="2:10" ht="15.6" x14ac:dyDescent="0.3">
      <c r="B28" s="71" t="s">
        <v>63</v>
      </c>
      <c r="C28" s="79">
        <f>SUM(D28:J28)</f>
        <v>240577</v>
      </c>
      <c r="D28" s="79">
        <v>68115.5</v>
      </c>
      <c r="E28" s="79">
        <v>24057.5</v>
      </c>
      <c r="F28" s="79">
        <v>21441.5</v>
      </c>
      <c r="G28" s="79">
        <v>6237</v>
      </c>
      <c r="H28" s="79">
        <v>105988</v>
      </c>
      <c r="I28" s="79">
        <v>9237</v>
      </c>
      <c r="J28" s="79">
        <v>5500.5</v>
      </c>
    </row>
    <row r="29" spans="2:10" ht="15.6" x14ac:dyDescent="0.3">
      <c r="B29" s="71" t="s">
        <v>64</v>
      </c>
      <c r="C29" s="130">
        <f>SUM(D29:J29)</f>
        <v>164340.5</v>
      </c>
      <c r="D29" s="129">
        <v>68115.5</v>
      </c>
      <c r="E29" s="129">
        <v>24057.5</v>
      </c>
      <c r="F29" s="129">
        <v>16772.5</v>
      </c>
      <c r="G29" s="129">
        <v>4923.5</v>
      </c>
      <c r="H29" s="129">
        <v>41234.5</v>
      </c>
      <c r="I29" s="129">
        <v>9237</v>
      </c>
      <c r="J29" s="129">
        <v>0</v>
      </c>
    </row>
    <row r="30" spans="2:10" ht="15.6" x14ac:dyDescent="0.3">
      <c r="B30" s="71" t="s">
        <v>65</v>
      </c>
      <c r="C30" s="65">
        <f>C28-C29</f>
        <v>76236.5</v>
      </c>
      <c r="D30" s="65">
        <f>D28-D29</f>
        <v>0</v>
      </c>
      <c r="E30" s="65">
        <f t="shared" ref="E30:J30" si="3">E28-E29</f>
        <v>0</v>
      </c>
      <c r="F30" s="65">
        <f t="shared" si="3"/>
        <v>4669</v>
      </c>
      <c r="G30" s="65">
        <f t="shared" si="3"/>
        <v>1313.5</v>
      </c>
      <c r="H30" s="65">
        <f t="shared" si="3"/>
        <v>64753.5</v>
      </c>
      <c r="I30" s="65">
        <f t="shared" si="3"/>
        <v>0</v>
      </c>
      <c r="J30" s="65">
        <f t="shared" si="3"/>
        <v>5500.5</v>
      </c>
    </row>
    <row r="31" spans="2:10" ht="15.6" x14ac:dyDescent="0.3">
      <c r="B31" s="380" t="s">
        <v>190</v>
      </c>
      <c r="C31" s="381"/>
      <c r="D31" s="381"/>
      <c r="E31" s="381"/>
      <c r="F31" s="381"/>
      <c r="G31" s="381"/>
      <c r="H31" s="381"/>
      <c r="I31" s="381"/>
      <c r="J31" s="382"/>
    </row>
    <row r="32" spans="2:10" ht="15.6" x14ac:dyDescent="0.3">
      <c r="B32" s="71" t="s">
        <v>63</v>
      </c>
      <c r="C32" s="79">
        <f t="shared" ref="C32:C33" si="4">SUM(D32:J32)</f>
        <v>252417</v>
      </c>
      <c r="D32" s="79">
        <v>70483.5</v>
      </c>
      <c r="E32" s="79">
        <v>25241.5</v>
      </c>
      <c r="F32" s="79">
        <v>24010.5</v>
      </c>
      <c r="G32" s="79">
        <v>18949.5</v>
      </c>
      <c r="H32" s="79">
        <v>105512</v>
      </c>
      <c r="I32" s="79">
        <v>6220</v>
      </c>
      <c r="J32" s="79">
        <v>2000</v>
      </c>
    </row>
    <row r="33" spans="2:10" ht="15.6" x14ac:dyDescent="0.3">
      <c r="B33" s="71" t="s">
        <v>64</v>
      </c>
      <c r="C33" s="130">
        <f t="shared" si="4"/>
        <v>104647</v>
      </c>
      <c r="D33" s="129">
        <v>70483.5</v>
      </c>
      <c r="E33" s="129">
        <v>25241.5</v>
      </c>
      <c r="F33" s="129">
        <v>8922</v>
      </c>
      <c r="G33" s="129">
        <v>0</v>
      </c>
      <c r="H33" s="129">
        <v>0</v>
      </c>
      <c r="I33" s="129">
        <v>0</v>
      </c>
      <c r="J33" s="129">
        <v>0</v>
      </c>
    </row>
    <row r="34" spans="2:10" ht="15.6" x14ac:dyDescent="0.3">
      <c r="B34" s="71" t="s">
        <v>65</v>
      </c>
      <c r="C34" s="65">
        <f>C32-C33</f>
        <v>147770</v>
      </c>
      <c r="D34" s="65">
        <f>D32-D33</f>
        <v>0</v>
      </c>
      <c r="E34" s="65">
        <f t="shared" ref="E34:J34" si="5">E32-E33</f>
        <v>0</v>
      </c>
      <c r="F34" s="65">
        <f t="shared" si="5"/>
        <v>15088.5</v>
      </c>
      <c r="G34" s="65">
        <f t="shared" si="5"/>
        <v>18949.5</v>
      </c>
      <c r="H34" s="65">
        <f t="shared" si="5"/>
        <v>105512</v>
      </c>
      <c r="I34" s="65">
        <f t="shared" si="5"/>
        <v>6220</v>
      </c>
      <c r="J34" s="65">
        <f t="shared" si="5"/>
        <v>2000</v>
      </c>
    </row>
    <row r="36" spans="2:10" x14ac:dyDescent="0.3">
      <c r="B36" s="246" t="s">
        <v>131</v>
      </c>
      <c r="C36" s="247"/>
      <c r="D36" s="247"/>
      <c r="E36" s="247"/>
      <c r="F36" s="310"/>
      <c r="G36" s="310"/>
      <c r="H36" s="310"/>
      <c r="I36" s="266"/>
    </row>
    <row r="37" spans="2:10" ht="178.2" customHeight="1" x14ac:dyDescent="0.3">
      <c r="B37" s="330" t="s">
        <v>428</v>
      </c>
      <c r="C37" s="331"/>
      <c r="D37" s="331"/>
      <c r="E37" s="331"/>
      <c r="F37" s="331"/>
      <c r="G37" s="331"/>
      <c r="H37" s="331"/>
      <c r="I37" s="267"/>
    </row>
    <row r="38" spans="2:10" ht="30" customHeight="1" x14ac:dyDescent="0.3">
      <c r="B38" s="226" t="s">
        <v>193</v>
      </c>
      <c r="C38" s="227"/>
      <c r="D38" s="227"/>
      <c r="E38" s="227"/>
      <c r="F38" s="227"/>
      <c r="G38" s="227"/>
      <c r="H38" s="227"/>
      <c r="I38" s="314"/>
    </row>
    <row r="39" spans="2:10" x14ac:dyDescent="0.3">
      <c r="B39"/>
      <c r="C39"/>
      <c r="D39"/>
      <c r="E39"/>
      <c r="F39"/>
      <c r="G39"/>
      <c r="H39"/>
      <c r="I39"/>
    </row>
    <row r="40" spans="2:10" x14ac:dyDescent="0.3">
      <c r="B40" s="246" t="s">
        <v>122</v>
      </c>
      <c r="C40" s="247"/>
      <c r="D40" s="247"/>
      <c r="E40" s="247"/>
      <c r="F40" s="310"/>
      <c r="G40" s="310"/>
      <c r="H40" s="310"/>
      <c r="I40" s="266"/>
    </row>
    <row r="41" spans="2:10" x14ac:dyDescent="0.3">
      <c r="B41" s="238" t="s">
        <v>121</v>
      </c>
      <c r="C41" s="239"/>
      <c r="D41" s="239"/>
      <c r="E41" s="239"/>
      <c r="F41" s="311"/>
      <c r="G41" s="311"/>
      <c r="H41" s="311"/>
      <c r="I41" s="312"/>
    </row>
    <row r="42" spans="2:10" ht="30" customHeight="1" x14ac:dyDescent="0.3">
      <c r="B42" s="232" t="s">
        <v>192</v>
      </c>
      <c r="C42" s="233"/>
      <c r="D42" s="233"/>
      <c r="E42" s="233"/>
      <c r="F42" s="313"/>
      <c r="G42" s="313"/>
      <c r="H42" s="313"/>
      <c r="I42" s="314"/>
    </row>
  </sheetData>
  <mergeCells count="14">
    <mergeCell ref="B2:K2"/>
    <mergeCell ref="B40:I40"/>
    <mergeCell ref="B41:I41"/>
    <mergeCell ref="B42:I42"/>
    <mergeCell ref="B36:I36"/>
    <mergeCell ref="B37:I37"/>
    <mergeCell ref="B38:I38"/>
    <mergeCell ref="B23:J23"/>
    <mergeCell ref="B27:J27"/>
    <mergeCell ref="B31:J31"/>
    <mergeCell ref="B4:K4"/>
    <mergeCell ref="B6:K6"/>
    <mergeCell ref="B16:J16"/>
    <mergeCell ref="B19:J19"/>
  </mergeCells>
  <pageMargins left="0.7" right="0.7" top="0.75" bottom="0.75" header="0.3" footer="0.3"/>
  <pageSetup scale="71" orientation="portrait" r:id="rId1"/>
  <headerFooter>
    <oddFooter>&amp;L&amp;A&amp;RPage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1"/>
  <sheetViews>
    <sheetView showGridLines="0" zoomScale="120" zoomScaleNormal="120" workbookViewId="0"/>
  </sheetViews>
  <sheetFormatPr defaultRowHeight="14.4" x14ac:dyDescent="0.3"/>
  <cols>
    <col min="1" max="1" width="2.6640625" customWidth="1"/>
    <col min="2" max="2" width="10.109375" customWidth="1"/>
    <col min="3" max="3" width="7" customWidth="1"/>
    <col min="4" max="4" width="59.88671875" bestFit="1" customWidth="1"/>
    <col min="5" max="6" width="14.6640625" customWidth="1"/>
    <col min="7" max="7" width="2.6640625" customWidth="1"/>
  </cols>
  <sheetData>
    <row r="2" spans="2:6" x14ac:dyDescent="0.3">
      <c r="B2" s="237" t="s">
        <v>327</v>
      </c>
      <c r="C2" s="237"/>
      <c r="D2" s="237"/>
      <c r="E2" s="237"/>
      <c r="F2" s="237"/>
    </row>
    <row r="4" spans="2:6" ht="30" customHeight="1" x14ac:dyDescent="0.3">
      <c r="B4" s="401" t="s">
        <v>328</v>
      </c>
      <c r="C4" s="401"/>
      <c r="D4" s="401"/>
      <c r="E4" s="402"/>
      <c r="F4" s="402"/>
    </row>
    <row r="5" spans="2:6" ht="15" customHeight="1" x14ac:dyDescent="0.3">
      <c r="B5" s="394" t="s">
        <v>236</v>
      </c>
      <c r="C5" s="395"/>
      <c r="D5" s="395"/>
      <c r="E5" s="395"/>
      <c r="F5" s="389"/>
    </row>
    <row r="6" spans="2:6" ht="15" customHeight="1" x14ac:dyDescent="0.3">
      <c r="B6" s="304" t="s">
        <v>235</v>
      </c>
      <c r="C6" s="303"/>
      <c r="D6" s="396"/>
      <c r="E6" s="140" t="s">
        <v>225</v>
      </c>
      <c r="F6" s="140" t="s">
        <v>226</v>
      </c>
    </row>
    <row r="7" spans="2:6" ht="15" customHeight="1" x14ac:dyDescent="0.3">
      <c r="B7" s="393" t="s">
        <v>37</v>
      </c>
      <c r="C7" s="389"/>
      <c r="D7" s="12" t="s">
        <v>219</v>
      </c>
      <c r="E7" s="11">
        <v>10</v>
      </c>
      <c r="F7" s="11">
        <f>E12</f>
        <v>7</v>
      </c>
    </row>
    <row r="8" spans="2:6" ht="15" customHeight="1" x14ac:dyDescent="0.3">
      <c r="B8" s="139" t="s">
        <v>232</v>
      </c>
      <c r="C8" s="390" t="s">
        <v>233</v>
      </c>
      <c r="D8" s="90" t="s">
        <v>218</v>
      </c>
      <c r="E8" s="91">
        <v>5</v>
      </c>
      <c r="F8" s="97">
        <v>2</v>
      </c>
    </row>
    <row r="9" spans="2:6" ht="15" customHeight="1" x14ac:dyDescent="0.3">
      <c r="B9" s="139" t="s">
        <v>232</v>
      </c>
      <c r="C9" s="391"/>
      <c r="D9" s="90" t="s">
        <v>228</v>
      </c>
      <c r="E9" s="91">
        <v>1</v>
      </c>
      <c r="F9" s="97">
        <v>2</v>
      </c>
    </row>
    <row r="10" spans="2:6" ht="15" customHeight="1" x14ac:dyDescent="0.3">
      <c r="B10" s="139" t="s">
        <v>231</v>
      </c>
      <c r="C10" s="391"/>
      <c r="D10" s="90" t="s">
        <v>240</v>
      </c>
      <c r="E10" s="91">
        <v>2</v>
      </c>
      <c r="F10" s="97">
        <v>1</v>
      </c>
    </row>
    <row r="11" spans="2:6" ht="15" customHeight="1" x14ac:dyDescent="0.3">
      <c r="B11" s="139" t="s">
        <v>231</v>
      </c>
      <c r="C11" s="392"/>
      <c r="D11" s="90" t="s">
        <v>234</v>
      </c>
      <c r="E11" s="91">
        <v>7</v>
      </c>
      <c r="F11" s="97">
        <v>8</v>
      </c>
    </row>
    <row r="12" spans="2:6" ht="15" customHeight="1" x14ac:dyDescent="0.25">
      <c r="B12" s="388" t="s">
        <v>38</v>
      </c>
      <c r="C12" s="389"/>
      <c r="D12" s="17" t="s">
        <v>220</v>
      </c>
      <c r="E12" s="141">
        <f>E7+E8+E9-E10-E11</f>
        <v>7</v>
      </c>
      <c r="F12" s="141">
        <f>F7+F8+F9-F10-F11</f>
        <v>2</v>
      </c>
    </row>
    <row r="13" spans="2:6" ht="12" customHeight="1" x14ac:dyDescent="0.25">
      <c r="B13" s="400"/>
      <c r="C13" s="310"/>
      <c r="D13" s="310"/>
      <c r="E13" s="310"/>
      <c r="F13" s="266"/>
    </row>
    <row r="14" spans="2:6" ht="15" x14ac:dyDescent="0.25">
      <c r="B14" s="394" t="s">
        <v>237</v>
      </c>
      <c r="C14" s="395"/>
      <c r="D14" s="395"/>
      <c r="E14" s="395"/>
      <c r="F14" s="389"/>
    </row>
    <row r="15" spans="2:6" ht="15" x14ac:dyDescent="0.25">
      <c r="B15" s="304" t="s">
        <v>235</v>
      </c>
      <c r="C15" s="303"/>
      <c r="D15" s="396"/>
      <c r="E15" s="140" t="s">
        <v>225</v>
      </c>
      <c r="F15" s="140" t="s">
        <v>226</v>
      </c>
    </row>
    <row r="16" spans="2:6" ht="15" customHeight="1" x14ac:dyDescent="0.25">
      <c r="B16" s="393" t="s">
        <v>37</v>
      </c>
      <c r="C16" s="389"/>
      <c r="D16" s="139" t="s">
        <v>239</v>
      </c>
      <c r="E16" s="91">
        <v>7</v>
      </c>
      <c r="F16" s="91">
        <f>E21</f>
        <v>3</v>
      </c>
    </row>
    <row r="17" spans="2:6" ht="15" customHeight="1" x14ac:dyDescent="0.3">
      <c r="B17" s="139" t="s">
        <v>232</v>
      </c>
      <c r="C17" s="390" t="s">
        <v>233</v>
      </c>
      <c r="D17" s="90" t="s">
        <v>227</v>
      </c>
      <c r="E17" s="91">
        <f>E11</f>
        <v>7</v>
      </c>
      <c r="F17" s="91">
        <f>F11</f>
        <v>8</v>
      </c>
    </row>
    <row r="18" spans="2:6" ht="15" customHeight="1" x14ac:dyDescent="0.3">
      <c r="B18" s="139" t="s">
        <v>231</v>
      </c>
      <c r="C18" s="391"/>
      <c r="D18" s="90" t="s">
        <v>228</v>
      </c>
      <c r="E18" s="91">
        <f>E9</f>
        <v>1</v>
      </c>
      <c r="F18" s="91">
        <f>F9</f>
        <v>2</v>
      </c>
    </row>
    <row r="19" spans="2:6" ht="15" customHeight="1" x14ac:dyDescent="0.3">
      <c r="B19" s="139" t="s">
        <v>231</v>
      </c>
      <c r="C19" s="391"/>
      <c r="D19" s="90" t="s">
        <v>229</v>
      </c>
      <c r="E19" s="91">
        <v>4</v>
      </c>
      <c r="F19" s="97">
        <v>5</v>
      </c>
    </row>
    <row r="20" spans="2:6" ht="15" customHeight="1" x14ac:dyDescent="0.3">
      <c r="B20" s="139" t="s">
        <v>231</v>
      </c>
      <c r="C20" s="392"/>
      <c r="D20" s="90" t="s">
        <v>246</v>
      </c>
      <c r="E20" s="91">
        <v>6</v>
      </c>
      <c r="F20" s="97">
        <v>3</v>
      </c>
    </row>
    <row r="21" spans="2:6" ht="15" customHeight="1" x14ac:dyDescent="0.25">
      <c r="B21" s="388" t="s">
        <v>38</v>
      </c>
      <c r="C21" s="389"/>
      <c r="D21" s="142" t="s">
        <v>230</v>
      </c>
      <c r="E21" s="141">
        <f>E16+E17-E18-E19-E20</f>
        <v>3</v>
      </c>
      <c r="F21" s="141">
        <f>F16+F17-F18-F19-F20</f>
        <v>1</v>
      </c>
    </row>
    <row r="22" spans="2:6" ht="7.2" customHeight="1" x14ac:dyDescent="0.25">
      <c r="B22" s="375"/>
      <c r="C22" s="310"/>
      <c r="D22" s="310"/>
      <c r="E22" s="310"/>
      <c r="F22" s="266"/>
    </row>
    <row r="23" spans="2:6" ht="15" x14ac:dyDescent="0.25">
      <c r="B23" s="375"/>
      <c r="C23" s="266"/>
      <c r="D23" s="145" t="s">
        <v>221</v>
      </c>
      <c r="E23" s="144">
        <f>(E8-E10)/E8</f>
        <v>0.6</v>
      </c>
      <c r="F23" s="147">
        <f>(F8-F10)/F8</f>
        <v>0.5</v>
      </c>
    </row>
    <row r="24" spans="2:6" ht="12" customHeight="1" x14ac:dyDescent="0.25">
      <c r="B24" s="375"/>
      <c r="C24" s="310"/>
      <c r="D24" s="310"/>
      <c r="E24" s="310"/>
      <c r="F24" s="266"/>
    </row>
    <row r="25" spans="2:6" ht="15" customHeight="1" x14ac:dyDescent="0.25">
      <c r="B25" s="394" t="s">
        <v>242</v>
      </c>
      <c r="C25" s="395"/>
      <c r="D25" s="395"/>
      <c r="E25" s="395"/>
      <c r="F25" s="389"/>
    </row>
    <row r="26" spans="2:6" ht="15" customHeight="1" x14ac:dyDescent="0.25">
      <c r="B26" s="304" t="s">
        <v>235</v>
      </c>
      <c r="C26" s="303"/>
      <c r="D26" s="396"/>
      <c r="E26" s="140" t="s">
        <v>225</v>
      </c>
      <c r="F26" s="140" t="s">
        <v>226</v>
      </c>
    </row>
    <row r="27" spans="2:6" ht="15" customHeight="1" x14ac:dyDescent="0.3">
      <c r="B27" s="393" t="s">
        <v>37</v>
      </c>
      <c r="C27" s="389"/>
      <c r="D27" s="12" t="s">
        <v>222</v>
      </c>
      <c r="E27" s="91">
        <v>237</v>
      </c>
      <c r="F27" s="91">
        <f>E31</f>
        <v>242</v>
      </c>
    </row>
    <row r="28" spans="2:6" ht="16.95" customHeight="1" x14ac:dyDescent="0.3">
      <c r="B28" s="139" t="s">
        <v>232</v>
      </c>
      <c r="C28" s="403" t="s">
        <v>233</v>
      </c>
      <c r="D28" s="138" t="s">
        <v>247</v>
      </c>
      <c r="E28" s="91">
        <f>E20</f>
        <v>6</v>
      </c>
      <c r="F28" s="91">
        <f>F20</f>
        <v>3</v>
      </c>
    </row>
    <row r="29" spans="2:6" ht="16.95" customHeight="1" x14ac:dyDescent="0.3">
      <c r="B29" s="5" t="s">
        <v>238</v>
      </c>
      <c r="C29" s="404"/>
      <c r="D29" s="138" t="s">
        <v>248</v>
      </c>
      <c r="E29" s="91">
        <v>2</v>
      </c>
      <c r="F29" s="97">
        <v>-1</v>
      </c>
    </row>
    <row r="30" spans="2:6" ht="16.95" customHeight="1" x14ac:dyDescent="0.3">
      <c r="B30" s="139" t="s">
        <v>231</v>
      </c>
      <c r="C30" s="405"/>
      <c r="D30" s="138" t="s">
        <v>249</v>
      </c>
      <c r="E30" s="91">
        <v>3</v>
      </c>
      <c r="F30" s="97">
        <v>4</v>
      </c>
    </row>
    <row r="31" spans="2:6" ht="15" customHeight="1" x14ac:dyDescent="0.3">
      <c r="B31" s="388" t="s">
        <v>38</v>
      </c>
      <c r="C31" s="389"/>
      <c r="D31" s="17" t="s">
        <v>223</v>
      </c>
      <c r="E31" s="141">
        <f>E27+E28+E29-E30</f>
        <v>242</v>
      </c>
      <c r="F31" s="141">
        <f>F27+F28+F29-F30</f>
        <v>240</v>
      </c>
    </row>
    <row r="32" spans="2:6" ht="7.2" customHeight="1" x14ac:dyDescent="0.3">
      <c r="B32" s="375"/>
      <c r="C32" s="310"/>
      <c r="D32" s="310"/>
      <c r="E32" s="310"/>
      <c r="F32" s="266"/>
    </row>
    <row r="33" spans="2:6" ht="15" customHeight="1" x14ac:dyDescent="0.3">
      <c r="B33" s="375"/>
      <c r="C33" s="266"/>
      <c r="D33" s="17" t="s">
        <v>250</v>
      </c>
      <c r="E33" s="91">
        <v>5</v>
      </c>
      <c r="F33" s="97">
        <v>6</v>
      </c>
    </row>
    <row r="34" spans="2:6" ht="15" customHeight="1" x14ac:dyDescent="0.3">
      <c r="B34" s="375"/>
      <c r="C34" s="266"/>
      <c r="D34" s="17" t="s">
        <v>241</v>
      </c>
      <c r="E34" s="91">
        <v>243</v>
      </c>
      <c r="F34" s="97">
        <v>243</v>
      </c>
    </row>
    <row r="35" spans="2:6" ht="15" customHeight="1" x14ac:dyDescent="0.3">
      <c r="B35" s="375"/>
      <c r="C35" s="266"/>
      <c r="D35" s="17" t="s">
        <v>224</v>
      </c>
      <c r="E35" s="143">
        <f>E30/E31</f>
        <v>1.2396694214876033E-2</v>
      </c>
      <c r="F35" s="146">
        <f>F30/F31</f>
        <v>1.6666666666666666E-2</v>
      </c>
    </row>
    <row r="36" spans="2:6" x14ac:dyDescent="0.3">
      <c r="B36" s="102"/>
      <c r="C36" s="102"/>
      <c r="D36" s="102"/>
      <c r="E36" s="103"/>
      <c r="F36" s="103"/>
    </row>
    <row r="37" spans="2:6" x14ac:dyDescent="0.3">
      <c r="B37" s="246" t="s">
        <v>131</v>
      </c>
      <c r="C37" s="277"/>
      <c r="D37" s="277"/>
      <c r="E37" s="247"/>
      <c r="F37" s="248"/>
    </row>
    <row r="38" spans="2:6" ht="57" customHeight="1" x14ac:dyDescent="0.3">
      <c r="B38" s="249" t="s">
        <v>396</v>
      </c>
      <c r="C38" s="250"/>
      <c r="D38" s="250"/>
      <c r="E38" s="250"/>
      <c r="F38" s="251"/>
    </row>
    <row r="39" spans="2:6" ht="118.95" customHeight="1" x14ac:dyDescent="0.3">
      <c r="B39" s="385" t="s">
        <v>397</v>
      </c>
      <c r="C39" s="386"/>
      <c r="D39" s="386"/>
      <c r="E39" s="386"/>
      <c r="F39" s="387"/>
    </row>
    <row r="40" spans="2:6" ht="215.4" customHeight="1" x14ac:dyDescent="0.3">
      <c r="B40" s="249" t="s">
        <v>398</v>
      </c>
      <c r="C40" s="250"/>
      <c r="D40" s="250"/>
      <c r="E40" s="250"/>
      <c r="F40" s="251"/>
    </row>
    <row r="41" spans="2:6" ht="76.2" customHeight="1" x14ac:dyDescent="0.3">
      <c r="B41" s="385" t="s">
        <v>429</v>
      </c>
      <c r="C41" s="283"/>
      <c r="D41" s="283"/>
      <c r="E41" s="283"/>
      <c r="F41" s="284"/>
    </row>
    <row r="43" spans="2:6" x14ac:dyDescent="0.3">
      <c r="B43" s="246" t="s">
        <v>122</v>
      </c>
      <c r="C43" s="277"/>
      <c r="D43" s="277"/>
      <c r="E43" s="247"/>
      <c r="F43" s="248"/>
    </row>
    <row r="44" spans="2:6" x14ac:dyDescent="0.3">
      <c r="B44" s="238" t="s">
        <v>121</v>
      </c>
      <c r="C44" s="399"/>
      <c r="D44" s="399"/>
      <c r="E44" s="239"/>
      <c r="F44" s="240"/>
    </row>
    <row r="45" spans="2:6" ht="45" customHeight="1" x14ac:dyDescent="0.3">
      <c r="B45" s="232" t="s">
        <v>399</v>
      </c>
      <c r="C45" s="233"/>
      <c r="D45" s="233"/>
      <c r="E45" s="233"/>
      <c r="F45" s="234"/>
    </row>
    <row r="46" spans="2:6" x14ac:dyDescent="0.3">
      <c r="B46" s="241" t="s">
        <v>243</v>
      </c>
      <c r="C46" s="244"/>
      <c r="D46" s="244"/>
      <c r="E46" s="242"/>
      <c r="F46" s="243"/>
    </row>
    <row r="47" spans="2:6" ht="30" customHeight="1" x14ac:dyDescent="0.3">
      <c r="B47" s="397" t="s">
        <v>244</v>
      </c>
      <c r="C47" s="398"/>
      <c r="D47" s="398"/>
      <c r="E47" s="349"/>
      <c r="F47" s="350"/>
    </row>
    <row r="48" spans="2:6" x14ac:dyDescent="0.3">
      <c r="B48" s="238" t="s">
        <v>245</v>
      </c>
      <c r="C48" s="399"/>
      <c r="D48" s="399"/>
      <c r="E48" s="239"/>
      <c r="F48" s="240"/>
    </row>
    <row r="49" spans="2:6" ht="45" customHeight="1" x14ac:dyDescent="0.3">
      <c r="B49" s="232" t="s">
        <v>400</v>
      </c>
      <c r="C49" s="233"/>
      <c r="D49" s="233"/>
      <c r="E49" s="233"/>
      <c r="F49" s="234"/>
    </row>
    <row r="50" spans="2:6" x14ac:dyDescent="0.3">
      <c r="B50" s="241" t="s">
        <v>251</v>
      </c>
      <c r="C50" s="244"/>
      <c r="D50" s="244"/>
      <c r="E50" s="244"/>
      <c r="F50" s="244"/>
    </row>
    <row r="51" spans="2:6" ht="76.95" customHeight="1" x14ac:dyDescent="0.3">
      <c r="B51" s="226" t="s">
        <v>401</v>
      </c>
      <c r="C51" s="227"/>
      <c r="D51" s="227"/>
      <c r="E51" s="227"/>
      <c r="F51" s="227"/>
    </row>
  </sheetData>
  <mergeCells count="39">
    <mergeCell ref="B2:F2"/>
    <mergeCell ref="B4:F4"/>
    <mergeCell ref="B37:F37"/>
    <mergeCell ref="B40:F40"/>
    <mergeCell ref="B43:F43"/>
    <mergeCell ref="B6:D6"/>
    <mergeCell ref="B5:F5"/>
    <mergeCell ref="C17:C20"/>
    <mergeCell ref="B22:F22"/>
    <mergeCell ref="B23:C23"/>
    <mergeCell ref="B24:F24"/>
    <mergeCell ref="B41:F41"/>
    <mergeCell ref="C28:C30"/>
    <mergeCell ref="B25:F25"/>
    <mergeCell ref="B26:D26"/>
    <mergeCell ref="B27:C27"/>
    <mergeCell ref="B51:F51"/>
    <mergeCell ref="C8:C11"/>
    <mergeCell ref="B12:C12"/>
    <mergeCell ref="B7:C7"/>
    <mergeCell ref="B14:F14"/>
    <mergeCell ref="B15:D15"/>
    <mergeCell ref="B16:C16"/>
    <mergeCell ref="B21:C21"/>
    <mergeCell ref="B45:F45"/>
    <mergeCell ref="B46:F46"/>
    <mergeCell ref="B47:F47"/>
    <mergeCell ref="B48:F48"/>
    <mergeCell ref="B49:F49"/>
    <mergeCell ref="B50:F50"/>
    <mergeCell ref="B44:F44"/>
    <mergeCell ref="B13:F13"/>
    <mergeCell ref="B38:F38"/>
    <mergeCell ref="B39:F39"/>
    <mergeCell ref="B31:C31"/>
    <mergeCell ref="B33:C33"/>
    <mergeCell ref="B34:C34"/>
    <mergeCell ref="B35:C35"/>
    <mergeCell ref="B32:F32"/>
  </mergeCells>
  <pageMargins left="0.7" right="0.7" top="0.75" bottom="0.75" header="0.3" footer="0.3"/>
  <pageSetup scale="82" orientation="portrait" r:id="rId1"/>
  <headerFooter>
    <oddFooter>&amp;L&amp;A&amp;RPage &amp;P of &amp;N</oddFooter>
  </headerFooter>
  <rowBreaks count="1" manualBreakCount="1">
    <brk id="36"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showGridLines="0" zoomScale="120" zoomScaleNormal="120" workbookViewId="0"/>
  </sheetViews>
  <sheetFormatPr defaultRowHeight="14.4" x14ac:dyDescent="0.3"/>
  <cols>
    <col min="1" max="1" width="2.6640625" customWidth="1"/>
    <col min="2" max="2" width="17" bestFit="1" customWidth="1"/>
    <col min="3" max="3" width="11.6640625" customWidth="1"/>
    <col min="4" max="4" width="9.6640625" customWidth="1"/>
    <col min="5" max="5" width="2.6640625" customWidth="1"/>
    <col min="8" max="8" width="2.6640625" customWidth="1"/>
  </cols>
  <sheetData>
    <row r="2" spans="2:7" x14ac:dyDescent="0.3">
      <c r="B2" s="237" t="s">
        <v>329</v>
      </c>
      <c r="C2" s="237"/>
      <c r="D2" s="237"/>
      <c r="E2" s="237"/>
      <c r="F2" s="237"/>
    </row>
    <row r="4" spans="2:7" ht="45.6" customHeight="1" x14ac:dyDescent="0.3">
      <c r="B4" s="401" t="s">
        <v>204</v>
      </c>
      <c r="C4" s="402"/>
      <c r="D4" s="402"/>
    </row>
    <row r="5" spans="2:7" ht="43.2" x14ac:dyDescent="0.3">
      <c r="B5" s="16" t="s">
        <v>201</v>
      </c>
      <c r="C5" s="16" t="s">
        <v>202</v>
      </c>
      <c r="D5" s="16" t="s">
        <v>203</v>
      </c>
    </row>
    <row r="6" spans="2:7" x14ac:dyDescent="0.3">
      <c r="B6" s="5" t="s">
        <v>5</v>
      </c>
      <c r="C6" s="105">
        <v>200</v>
      </c>
      <c r="D6" s="4">
        <f>C6/$C$10</f>
        <v>0.25</v>
      </c>
    </row>
    <row r="7" spans="2:7" x14ac:dyDescent="0.3">
      <c r="B7" s="5" t="s">
        <v>6</v>
      </c>
      <c r="C7" s="105">
        <v>360</v>
      </c>
      <c r="D7" s="4">
        <f>C7/$C$10</f>
        <v>0.45</v>
      </c>
    </row>
    <row r="8" spans="2:7" x14ac:dyDescent="0.3">
      <c r="B8" s="5" t="s">
        <v>7</v>
      </c>
      <c r="C8" s="106">
        <v>160</v>
      </c>
      <c r="D8" s="4">
        <f>C8/$C$10</f>
        <v>0.2</v>
      </c>
    </row>
    <row r="9" spans="2:7" x14ac:dyDescent="0.3">
      <c r="B9" s="5" t="s">
        <v>200</v>
      </c>
      <c r="C9" s="105">
        <v>80</v>
      </c>
      <c r="D9" s="4">
        <f>C9/$C$10</f>
        <v>0.1</v>
      </c>
    </row>
    <row r="10" spans="2:7" ht="15" x14ac:dyDescent="0.25">
      <c r="B10" s="104" t="s">
        <v>4</v>
      </c>
      <c r="C10" s="8">
        <f>SUM(C6:C9)</f>
        <v>800</v>
      </c>
      <c r="D10" s="4">
        <f>C10/$C$10</f>
        <v>1</v>
      </c>
    </row>
    <row r="12" spans="2:7" ht="15" x14ac:dyDescent="0.25">
      <c r="B12" s="246" t="s">
        <v>131</v>
      </c>
      <c r="C12" s="247"/>
      <c r="D12" s="247"/>
      <c r="E12" s="310"/>
      <c r="F12" s="310"/>
      <c r="G12" s="266"/>
    </row>
    <row r="13" spans="2:7" ht="311.39999999999998" customHeight="1" x14ac:dyDescent="0.3">
      <c r="B13" s="249" t="s">
        <v>402</v>
      </c>
      <c r="C13" s="250"/>
      <c r="D13" s="250"/>
      <c r="E13" s="310"/>
      <c r="F13" s="310"/>
      <c r="G13" s="266"/>
    </row>
    <row r="15" spans="2:7" x14ac:dyDescent="0.3">
      <c r="B15" s="246" t="s">
        <v>122</v>
      </c>
      <c r="C15" s="247"/>
      <c r="D15" s="247"/>
      <c r="E15" s="310"/>
      <c r="F15" s="310"/>
      <c r="G15" s="266"/>
    </row>
    <row r="16" spans="2:7" x14ac:dyDescent="0.3">
      <c r="B16" s="407" t="s">
        <v>205</v>
      </c>
      <c r="C16" s="408"/>
      <c r="D16" s="408"/>
      <c r="E16" s="340"/>
      <c r="F16" s="340"/>
      <c r="G16" s="263"/>
    </row>
    <row r="17" spans="2:7" x14ac:dyDescent="0.3">
      <c r="B17" s="252" t="s">
        <v>292</v>
      </c>
      <c r="C17" s="253"/>
      <c r="D17" s="253"/>
      <c r="E17" s="406"/>
      <c r="F17" s="406"/>
      <c r="G17" s="268"/>
    </row>
  </sheetData>
  <mergeCells count="7">
    <mergeCell ref="B17:G17"/>
    <mergeCell ref="B2:F2"/>
    <mergeCell ref="B13:G13"/>
    <mergeCell ref="B12:G12"/>
    <mergeCell ref="B15:G15"/>
    <mergeCell ref="B16:G16"/>
    <mergeCell ref="B4:D4"/>
  </mergeCells>
  <pageMargins left="0.7" right="0.7" top="0.75" bottom="0.75" header="0.3" footer="0.3"/>
  <pageSetup orientation="portrait" r:id="rId1"/>
  <headerFooter>
    <oddFooter>&amp;L&amp;A&amp;RPage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9"/>
  <sheetViews>
    <sheetView showGridLines="0" zoomScale="120" zoomScaleNormal="120" workbookViewId="0"/>
  </sheetViews>
  <sheetFormatPr defaultRowHeight="14.4" x14ac:dyDescent="0.3"/>
  <cols>
    <col min="1" max="1" width="2.6640625" customWidth="1"/>
    <col min="2" max="2" width="18.33203125" customWidth="1"/>
    <col min="3" max="3" width="10.6640625" customWidth="1"/>
    <col min="4" max="6" width="14.6640625" customWidth="1"/>
    <col min="7" max="7" width="2.6640625" customWidth="1"/>
  </cols>
  <sheetData>
    <row r="2" spans="2:6" x14ac:dyDescent="0.3">
      <c r="B2" s="237" t="s">
        <v>330</v>
      </c>
      <c r="C2" s="237"/>
      <c r="D2" s="237"/>
      <c r="E2" s="237"/>
      <c r="F2" s="237"/>
    </row>
    <row r="4" spans="2:6" ht="45.6" customHeight="1" x14ac:dyDescent="0.3">
      <c r="B4" s="401" t="s">
        <v>213</v>
      </c>
      <c r="C4" s="401"/>
      <c r="D4" s="402"/>
      <c r="E4" s="402"/>
      <c r="F4" s="402"/>
    </row>
    <row r="5" spans="2:6" ht="43.2" x14ac:dyDescent="0.3">
      <c r="B5" s="16" t="s">
        <v>215</v>
      </c>
      <c r="C5" s="16" t="s">
        <v>211</v>
      </c>
      <c r="D5" s="16" t="s">
        <v>214</v>
      </c>
      <c r="E5" s="16" t="s">
        <v>212</v>
      </c>
      <c r="F5" s="16" t="s">
        <v>206</v>
      </c>
    </row>
    <row r="6" spans="2:6" x14ac:dyDescent="0.3">
      <c r="B6" s="5" t="s">
        <v>207</v>
      </c>
      <c r="C6" s="105">
        <v>50</v>
      </c>
      <c r="D6" s="105">
        <v>48</v>
      </c>
      <c r="E6" s="133">
        <f>D6/C6</f>
        <v>0.96</v>
      </c>
      <c r="F6" s="116">
        <v>18</v>
      </c>
    </row>
    <row r="7" spans="2:6" x14ac:dyDescent="0.3">
      <c r="B7" s="5" t="s">
        <v>208</v>
      </c>
      <c r="C7" s="105">
        <v>4</v>
      </c>
      <c r="D7" s="105">
        <v>4</v>
      </c>
      <c r="E7" s="133">
        <f t="shared" ref="E7:E9" si="0">D7/C7</f>
        <v>1</v>
      </c>
      <c r="F7" s="116">
        <v>3</v>
      </c>
    </row>
    <row r="8" spans="2:6" x14ac:dyDescent="0.3">
      <c r="B8" s="5" t="s">
        <v>209</v>
      </c>
      <c r="C8" s="105">
        <v>6</v>
      </c>
      <c r="D8" s="106">
        <v>6</v>
      </c>
      <c r="E8" s="133">
        <f t="shared" si="0"/>
        <v>1</v>
      </c>
      <c r="F8" s="116">
        <v>1</v>
      </c>
    </row>
    <row r="9" spans="2:6" x14ac:dyDescent="0.3">
      <c r="B9" s="5" t="s">
        <v>210</v>
      </c>
      <c r="C9" s="105">
        <v>4</v>
      </c>
      <c r="D9" s="105">
        <v>4</v>
      </c>
      <c r="E9" s="133">
        <f t="shared" si="0"/>
        <v>1</v>
      </c>
      <c r="F9" s="116">
        <v>1</v>
      </c>
    </row>
    <row r="10" spans="2:6" ht="15" x14ac:dyDescent="0.25">
      <c r="B10" s="104" t="s">
        <v>4</v>
      </c>
      <c r="C10" s="117">
        <f>SUM(C6:C9)</f>
        <v>64</v>
      </c>
      <c r="D10" s="117">
        <f>SUM(D6:D9)</f>
        <v>62</v>
      </c>
      <c r="E10" s="133">
        <f>D10/C10</f>
        <v>0.96875</v>
      </c>
      <c r="F10" s="117">
        <f>SUM(F6:F9)</f>
        <v>23</v>
      </c>
    </row>
    <row r="12" spans="2:6" ht="15" x14ac:dyDescent="0.25">
      <c r="B12" s="246" t="s">
        <v>131</v>
      </c>
      <c r="C12" s="395"/>
      <c r="D12" s="395"/>
      <c r="E12" s="395"/>
      <c r="F12" s="389"/>
    </row>
    <row r="13" spans="2:6" ht="191.4" customHeight="1" x14ac:dyDescent="0.25">
      <c r="B13" s="249" t="s">
        <v>403</v>
      </c>
      <c r="C13" s="280"/>
      <c r="D13" s="280"/>
      <c r="E13" s="280"/>
      <c r="F13" s="281"/>
    </row>
    <row r="15" spans="2:6" x14ac:dyDescent="0.3">
      <c r="B15" s="246" t="s">
        <v>122</v>
      </c>
      <c r="C15" s="395"/>
      <c r="D15" s="395"/>
      <c r="E15" s="395"/>
      <c r="F15" s="389"/>
    </row>
    <row r="16" spans="2:6" x14ac:dyDescent="0.3">
      <c r="B16" s="134" t="s">
        <v>216</v>
      </c>
      <c r="C16" s="135"/>
      <c r="D16" s="136"/>
      <c r="E16" s="136"/>
      <c r="F16" s="137"/>
    </row>
    <row r="17" spans="2:6" ht="55.2" customHeight="1" x14ac:dyDescent="0.3">
      <c r="B17" s="413" t="s">
        <v>404</v>
      </c>
      <c r="C17" s="406"/>
      <c r="D17" s="406"/>
      <c r="E17" s="406"/>
      <c r="F17" s="268"/>
    </row>
    <row r="18" spans="2:6" x14ac:dyDescent="0.3">
      <c r="B18" s="409" t="s">
        <v>217</v>
      </c>
      <c r="C18" s="410"/>
      <c r="D18" s="410"/>
      <c r="E18" s="410"/>
      <c r="F18" s="411"/>
    </row>
    <row r="19" spans="2:6" ht="30" customHeight="1" x14ac:dyDescent="0.3">
      <c r="B19" s="412" t="s">
        <v>405</v>
      </c>
      <c r="C19" s="256"/>
      <c r="D19" s="256"/>
      <c r="E19" s="256"/>
      <c r="F19" s="257"/>
    </row>
  </sheetData>
  <mergeCells count="8">
    <mergeCell ref="B18:F18"/>
    <mergeCell ref="B19:F19"/>
    <mergeCell ref="B15:F15"/>
    <mergeCell ref="B2:F2"/>
    <mergeCell ref="B4:F4"/>
    <mergeCell ref="B13:F13"/>
    <mergeCell ref="B12:F12"/>
    <mergeCell ref="B17:F17"/>
  </mergeCells>
  <pageMargins left="0.7" right="0.7" top="0.75" bottom="0.75" header="0.3" footer="0.3"/>
  <pageSetup orientation="portrait" r:id="rId1"/>
  <headerFooter>
    <oddFooter>&amp;L&amp;A&amp;RPage &amp;P of &amp;N</oddFooter>
  </headerFooter>
  <ignoredErrors>
    <ignoredError sqref="E10"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6"/>
  <sheetViews>
    <sheetView showGridLines="0" zoomScale="120" zoomScaleNormal="120" workbookViewId="0"/>
  </sheetViews>
  <sheetFormatPr defaultRowHeight="14.4" x14ac:dyDescent="0.3"/>
  <cols>
    <col min="1" max="1" width="2.6640625" customWidth="1"/>
    <col min="2" max="2" width="43.6640625" customWidth="1"/>
    <col min="3" max="9" width="12.6640625" customWidth="1"/>
    <col min="10" max="10" width="2.6640625" customWidth="1"/>
  </cols>
  <sheetData>
    <row r="2" spans="2:10" x14ac:dyDescent="0.3">
      <c r="B2" s="169" t="s">
        <v>289</v>
      </c>
    </row>
    <row r="4" spans="2:10" ht="18" x14ac:dyDescent="0.35">
      <c r="B4" s="327" t="s">
        <v>253</v>
      </c>
      <c r="C4" s="327"/>
      <c r="D4" s="327"/>
      <c r="E4" s="327"/>
      <c r="F4" s="327"/>
      <c r="G4" s="327"/>
      <c r="H4" s="327"/>
      <c r="I4" s="327"/>
      <c r="J4" s="328"/>
    </row>
    <row r="5" spans="2:10" ht="18" x14ac:dyDescent="0.35">
      <c r="B5" s="327" t="s">
        <v>182</v>
      </c>
      <c r="C5" s="327"/>
      <c r="D5" s="329"/>
      <c r="E5" s="329"/>
      <c r="F5" s="329"/>
      <c r="G5" s="329"/>
      <c r="H5" s="329"/>
      <c r="I5" s="329"/>
      <c r="J5" s="328"/>
    </row>
    <row r="6" spans="2:10" ht="18" x14ac:dyDescent="0.35">
      <c r="B6" s="327" t="s">
        <v>175</v>
      </c>
      <c r="C6" s="327"/>
      <c r="D6" s="327"/>
      <c r="E6" s="327"/>
      <c r="F6" s="327"/>
      <c r="G6" s="327"/>
      <c r="H6" s="327"/>
      <c r="I6" s="327"/>
      <c r="J6" s="328"/>
    </row>
    <row r="7" spans="2:10" ht="15.6" x14ac:dyDescent="0.3">
      <c r="B7" s="62"/>
      <c r="C7" s="62"/>
      <c r="D7" s="62"/>
      <c r="E7" s="62"/>
      <c r="F7" s="62"/>
      <c r="G7" s="62"/>
      <c r="H7" s="62"/>
      <c r="I7" s="62"/>
      <c r="J7" s="62"/>
    </row>
    <row r="8" spans="2:10" ht="62.4" x14ac:dyDescent="0.3">
      <c r="B8" s="167" t="s">
        <v>96</v>
      </c>
      <c r="C8" s="50" t="s">
        <v>254</v>
      </c>
      <c r="D8" s="50" t="s">
        <v>254</v>
      </c>
      <c r="E8" s="50" t="s">
        <v>176</v>
      </c>
      <c r="F8" s="50" t="s">
        <v>178</v>
      </c>
      <c r="G8" s="50" t="s">
        <v>179</v>
      </c>
      <c r="H8" s="50" t="s">
        <v>177</v>
      </c>
      <c r="I8" s="50" t="s">
        <v>104</v>
      </c>
    </row>
    <row r="9" spans="2:10" ht="15.6" x14ac:dyDescent="0.3">
      <c r="B9" s="80" t="s">
        <v>41</v>
      </c>
      <c r="C9" s="53">
        <v>43548</v>
      </c>
      <c r="D9" s="81">
        <v>41246</v>
      </c>
      <c r="E9" s="81">
        <v>38233</v>
      </c>
      <c r="F9" s="53">
        <v>37698</v>
      </c>
      <c r="G9" s="53">
        <v>38141</v>
      </c>
      <c r="H9" s="168">
        <v>37942</v>
      </c>
      <c r="I9" s="163" t="s">
        <v>257</v>
      </c>
    </row>
    <row r="10" spans="2:10" ht="7.2" customHeight="1" x14ac:dyDescent="0.25">
      <c r="B10" s="80"/>
      <c r="C10" s="52"/>
      <c r="D10" s="52"/>
      <c r="E10" s="81"/>
      <c r="F10" s="53"/>
      <c r="G10" s="53"/>
      <c r="H10" s="121"/>
      <c r="I10" s="157"/>
    </row>
    <row r="11" spans="2:10" ht="15.6" x14ac:dyDescent="0.3">
      <c r="B11" s="80" t="s">
        <v>42</v>
      </c>
      <c r="C11" s="53">
        <v>26998</v>
      </c>
      <c r="D11" s="81">
        <v>27942</v>
      </c>
      <c r="E11" s="81">
        <v>27987</v>
      </c>
      <c r="F11" s="53">
        <v>28032</v>
      </c>
      <c r="G11" s="53">
        <v>28074</v>
      </c>
      <c r="H11" s="158">
        <v>28144</v>
      </c>
      <c r="I11" s="166" t="s">
        <v>100</v>
      </c>
    </row>
    <row r="12" spans="2:10" ht="7.2" customHeight="1" x14ac:dyDescent="0.25">
      <c r="B12" s="80"/>
      <c r="C12" s="52"/>
      <c r="D12" s="52"/>
      <c r="E12" s="81"/>
      <c r="F12" s="53"/>
      <c r="G12" s="53"/>
      <c r="H12" s="53"/>
      <c r="I12" s="52"/>
    </row>
    <row r="13" spans="2:10" ht="15.75" x14ac:dyDescent="0.25">
      <c r="B13" s="80" t="s">
        <v>255</v>
      </c>
      <c r="C13" s="53">
        <v>17513</v>
      </c>
      <c r="D13" s="81">
        <v>17241</v>
      </c>
      <c r="E13" s="81">
        <v>16799.399999999998</v>
      </c>
      <c r="F13" s="81">
        <v>16937.099999999999</v>
      </c>
      <c r="G13" s="81">
        <v>16661.699999999997</v>
      </c>
      <c r="H13" s="159">
        <v>16524</v>
      </c>
      <c r="I13" s="52"/>
    </row>
    <row r="14" spans="2:10" ht="7.2" customHeight="1" x14ac:dyDescent="0.25">
      <c r="B14" s="80"/>
      <c r="C14" s="52"/>
      <c r="D14" s="52"/>
      <c r="E14" s="81"/>
      <c r="F14" s="53"/>
      <c r="G14" s="53"/>
      <c r="H14" s="53"/>
      <c r="I14" s="52"/>
    </row>
    <row r="15" spans="2:10" ht="15.75" x14ac:dyDescent="0.25">
      <c r="B15" s="80" t="s">
        <v>252</v>
      </c>
      <c r="C15" s="55" t="s">
        <v>9</v>
      </c>
      <c r="D15" s="55" t="s">
        <v>9</v>
      </c>
      <c r="E15" s="81">
        <v>-1905</v>
      </c>
      <c r="F15" s="53">
        <v>-1818</v>
      </c>
      <c r="G15" s="53">
        <v>639</v>
      </c>
      <c r="H15" s="159">
        <v>881</v>
      </c>
      <c r="I15" s="52"/>
    </row>
    <row r="16" spans="2:10" ht="15.75" x14ac:dyDescent="0.25">
      <c r="B16" s="80" t="s">
        <v>97</v>
      </c>
      <c r="C16" s="53">
        <v>2154</v>
      </c>
      <c r="D16" s="81">
        <v>1789</v>
      </c>
      <c r="E16" s="81">
        <v>-575</v>
      </c>
      <c r="F16" s="53">
        <f>+F15+E16</f>
        <v>-2393</v>
      </c>
      <c r="G16" s="53">
        <f>+G15+F16</f>
        <v>-1754</v>
      </c>
      <c r="H16" s="168">
        <f>+H15+G16</f>
        <v>-873</v>
      </c>
      <c r="I16" s="168">
        <v>1000</v>
      </c>
    </row>
    <row r="17" spans="2:9" ht="7.2" customHeight="1" x14ac:dyDescent="0.25">
      <c r="B17" s="80"/>
      <c r="C17" s="52"/>
      <c r="D17" s="52"/>
      <c r="E17" s="81"/>
      <c r="F17" s="53"/>
      <c r="G17" s="53"/>
      <c r="H17" s="53"/>
      <c r="I17" s="52"/>
    </row>
    <row r="18" spans="2:9" ht="15.75" x14ac:dyDescent="0.25">
      <c r="B18" s="80" t="s">
        <v>256</v>
      </c>
      <c r="C18" s="55">
        <v>252</v>
      </c>
      <c r="D18" s="55">
        <v>248</v>
      </c>
      <c r="E18" s="155">
        <v>244</v>
      </c>
      <c r="F18" s="87">
        <v>246</v>
      </c>
      <c r="G18" s="87">
        <v>242</v>
      </c>
      <c r="H18" s="160">
        <v>240</v>
      </c>
      <c r="I18" s="165">
        <v>243</v>
      </c>
    </row>
    <row r="19" spans="2:9" ht="7.2" customHeight="1" x14ac:dyDescent="0.25">
      <c r="B19" s="80"/>
      <c r="C19" s="52"/>
      <c r="D19" s="52"/>
      <c r="E19" s="81"/>
      <c r="F19" s="53"/>
      <c r="G19" s="53"/>
      <c r="H19" s="53"/>
      <c r="I19" s="52"/>
    </row>
    <row r="20" spans="2:9" ht="15.75" x14ac:dyDescent="0.25">
      <c r="B20" s="80" t="s">
        <v>43</v>
      </c>
      <c r="C20" s="52"/>
      <c r="D20" s="52"/>
      <c r="E20" s="81"/>
      <c r="F20" s="53"/>
      <c r="G20" s="53"/>
      <c r="H20" s="53"/>
      <c r="I20" s="52"/>
    </row>
    <row r="21" spans="2:9" ht="15.6" x14ac:dyDescent="0.3">
      <c r="B21" s="80" t="s">
        <v>44</v>
      </c>
      <c r="C21" s="55">
        <v>11.2</v>
      </c>
      <c r="D21" s="55">
        <v>12.3</v>
      </c>
      <c r="E21" s="82">
        <v>12.6</v>
      </c>
      <c r="F21" s="83">
        <v>15.4</v>
      </c>
      <c r="G21" s="83">
        <v>12.8</v>
      </c>
      <c r="H21" s="161">
        <v>9.1999999999999993</v>
      </c>
      <c r="I21" s="163" t="s">
        <v>99</v>
      </c>
    </row>
    <row r="22" spans="2:9" ht="17.100000000000001" customHeight="1" x14ac:dyDescent="0.3">
      <c r="B22" s="84" t="s">
        <v>45</v>
      </c>
      <c r="C22" s="156">
        <v>4.0999999999999996</v>
      </c>
      <c r="D22" s="156">
        <v>4.2</v>
      </c>
      <c r="E22" s="85">
        <v>3.9</v>
      </c>
      <c r="F22" s="86">
        <v>4</v>
      </c>
      <c r="G22" s="86">
        <v>3.7</v>
      </c>
      <c r="H22" s="162">
        <v>2.9</v>
      </c>
      <c r="I22" s="164" t="s">
        <v>91</v>
      </c>
    </row>
    <row r="23" spans="2:9" ht="30" customHeight="1" x14ac:dyDescent="0.25">
      <c r="B23" s="414" t="s">
        <v>413</v>
      </c>
      <c r="C23" s="377"/>
      <c r="D23" s="377"/>
      <c r="E23" s="377"/>
      <c r="F23" s="377"/>
      <c r="G23" s="377"/>
      <c r="H23" s="377"/>
      <c r="I23" s="378"/>
    </row>
    <row r="25" spans="2:9" x14ac:dyDescent="0.3">
      <c r="B25" s="246" t="s">
        <v>131</v>
      </c>
      <c r="C25" s="247"/>
      <c r="D25" s="247"/>
      <c r="E25" s="247"/>
      <c r="F25" s="310"/>
      <c r="G25" s="310"/>
      <c r="H25" s="310"/>
      <c r="I25" s="266"/>
    </row>
    <row r="26" spans="2:9" ht="180" customHeight="1" x14ac:dyDescent="0.3">
      <c r="B26" s="330" t="s">
        <v>430</v>
      </c>
      <c r="C26" s="331"/>
      <c r="D26" s="331"/>
      <c r="E26" s="331"/>
      <c r="F26" s="331"/>
      <c r="G26" s="331"/>
      <c r="H26" s="331"/>
      <c r="I26" s="267"/>
    </row>
    <row r="27" spans="2:9" x14ac:dyDescent="0.3">
      <c r="B27" s="415" t="s">
        <v>187</v>
      </c>
      <c r="C27" s="242"/>
      <c r="D27" s="242"/>
      <c r="E27" s="242"/>
      <c r="F27" s="242"/>
      <c r="G27" s="242"/>
      <c r="H27" s="242"/>
      <c r="I27" s="312"/>
    </row>
    <row r="28" spans="2:9" ht="47.4" customHeight="1" x14ac:dyDescent="0.3">
      <c r="B28" s="226" t="s">
        <v>431</v>
      </c>
      <c r="C28" s="227"/>
      <c r="D28" s="227"/>
      <c r="E28" s="227"/>
      <c r="F28" s="227"/>
      <c r="G28" s="227"/>
      <c r="H28" s="227"/>
      <c r="I28" s="314"/>
    </row>
    <row r="29" spans="2:9" ht="15" customHeight="1" x14ac:dyDescent="0.3">
      <c r="B29" s="415" t="s">
        <v>265</v>
      </c>
      <c r="C29" s="242"/>
      <c r="D29" s="242"/>
      <c r="E29" s="242"/>
      <c r="F29" s="242"/>
      <c r="G29" s="242"/>
      <c r="H29" s="242"/>
      <c r="I29" s="312"/>
    </row>
    <row r="30" spans="2:9" ht="49.95" customHeight="1" x14ac:dyDescent="0.3">
      <c r="B30" s="226" t="s">
        <v>406</v>
      </c>
      <c r="C30" s="227"/>
      <c r="D30" s="227"/>
      <c r="E30" s="227"/>
      <c r="F30" s="227"/>
      <c r="G30" s="227"/>
      <c r="H30" s="227"/>
      <c r="I30" s="314"/>
    </row>
    <row r="31" spans="2:9" x14ac:dyDescent="0.3">
      <c r="B31" s="415" t="s">
        <v>258</v>
      </c>
      <c r="C31" s="242"/>
      <c r="D31" s="242"/>
      <c r="E31" s="242"/>
      <c r="F31" s="242"/>
      <c r="G31" s="242"/>
      <c r="H31" s="242"/>
      <c r="I31" s="312"/>
    </row>
    <row r="32" spans="2:9" ht="61.95" customHeight="1" x14ac:dyDescent="0.3">
      <c r="B32" s="226" t="s">
        <v>432</v>
      </c>
      <c r="C32" s="227"/>
      <c r="D32" s="227"/>
      <c r="E32" s="227"/>
      <c r="F32" s="227"/>
      <c r="G32" s="227"/>
      <c r="H32" s="227"/>
      <c r="I32" s="314"/>
    </row>
    <row r="33" spans="2:9" x14ac:dyDescent="0.3">
      <c r="B33" s="416" t="s">
        <v>259</v>
      </c>
      <c r="C33" s="417"/>
      <c r="D33" s="417"/>
      <c r="E33" s="417"/>
      <c r="F33" s="417"/>
      <c r="G33" s="417"/>
      <c r="H33" s="417"/>
      <c r="I33" s="312"/>
    </row>
    <row r="34" spans="2:9" ht="45" customHeight="1" x14ac:dyDescent="0.3">
      <c r="B34" s="232" t="s">
        <v>407</v>
      </c>
      <c r="C34" s="320"/>
      <c r="D34" s="320"/>
      <c r="E34" s="320"/>
      <c r="F34" s="320"/>
      <c r="G34" s="320"/>
      <c r="H34" s="320"/>
      <c r="I34" s="314"/>
    </row>
    <row r="35" spans="2:9" ht="15" customHeight="1" x14ac:dyDescent="0.3">
      <c r="B35" s="415" t="s">
        <v>264</v>
      </c>
      <c r="C35" s="242"/>
      <c r="D35" s="242"/>
      <c r="E35" s="242"/>
      <c r="F35" s="242"/>
      <c r="G35" s="242"/>
      <c r="H35" s="242"/>
      <c r="I35" s="312"/>
    </row>
    <row r="36" spans="2:9" ht="164.4" customHeight="1" x14ac:dyDescent="0.3">
      <c r="B36" s="226" t="s">
        <v>433</v>
      </c>
      <c r="C36" s="227"/>
      <c r="D36" s="227"/>
      <c r="E36" s="227"/>
      <c r="F36" s="227"/>
      <c r="G36" s="227"/>
      <c r="H36" s="227"/>
      <c r="I36" s="314"/>
    </row>
    <row r="38" spans="2:9" x14ac:dyDescent="0.3">
      <c r="B38" s="246" t="s">
        <v>122</v>
      </c>
      <c r="C38" s="247"/>
      <c r="D38" s="247"/>
      <c r="E38" s="247"/>
      <c r="F38" s="310"/>
      <c r="G38" s="310"/>
      <c r="H38" s="310"/>
      <c r="I38" s="266"/>
    </row>
    <row r="39" spans="2:9" x14ac:dyDescent="0.3">
      <c r="B39" s="238" t="s">
        <v>121</v>
      </c>
      <c r="C39" s="239"/>
      <c r="D39" s="239"/>
      <c r="E39" s="239"/>
      <c r="F39" s="311"/>
      <c r="G39" s="311"/>
      <c r="H39" s="311"/>
      <c r="I39" s="312"/>
    </row>
    <row r="40" spans="2:9" ht="32.4" customHeight="1" x14ac:dyDescent="0.3">
      <c r="B40" s="232" t="s">
        <v>409</v>
      </c>
      <c r="C40" s="233"/>
      <c r="D40" s="233"/>
      <c r="E40" s="233"/>
      <c r="F40" s="313"/>
      <c r="G40" s="313"/>
      <c r="H40" s="313"/>
      <c r="I40" s="314"/>
    </row>
    <row r="41" spans="2:9" ht="15" customHeight="1" x14ac:dyDescent="0.3">
      <c r="B41" s="418" t="s">
        <v>260</v>
      </c>
      <c r="C41" s="419"/>
      <c r="D41" s="419"/>
      <c r="E41" s="419"/>
      <c r="F41" s="419"/>
      <c r="G41" s="419"/>
      <c r="H41" s="419"/>
      <c r="I41" s="420"/>
    </row>
    <row r="42" spans="2:9" ht="45" customHeight="1" x14ac:dyDescent="0.3">
      <c r="B42" s="226" t="s">
        <v>262</v>
      </c>
      <c r="C42" s="318"/>
      <c r="D42" s="318"/>
      <c r="E42" s="318"/>
      <c r="F42" s="318"/>
      <c r="G42" s="318"/>
      <c r="H42" s="318"/>
      <c r="I42" s="319"/>
    </row>
    <row r="43" spans="2:9" x14ac:dyDescent="0.3">
      <c r="B43" s="422" t="s">
        <v>261</v>
      </c>
      <c r="C43" s="423"/>
      <c r="D43" s="423"/>
      <c r="E43" s="423"/>
      <c r="F43" s="423"/>
      <c r="G43" s="423"/>
      <c r="H43" s="423"/>
      <c r="I43" s="424"/>
    </row>
    <row r="44" spans="2:9" ht="50.4" customHeight="1" x14ac:dyDescent="0.3">
      <c r="B44" s="421" t="s">
        <v>189</v>
      </c>
      <c r="C44" s="362"/>
      <c r="D44" s="362"/>
      <c r="E44" s="362"/>
      <c r="F44" s="362"/>
      <c r="G44" s="362"/>
      <c r="H44" s="362"/>
      <c r="I44" s="363"/>
    </row>
    <row r="45" spans="2:9" x14ac:dyDescent="0.3">
      <c r="B45" s="418" t="s">
        <v>263</v>
      </c>
      <c r="C45" s="419"/>
      <c r="D45" s="419"/>
      <c r="E45" s="419"/>
      <c r="F45" s="419"/>
      <c r="G45" s="419"/>
      <c r="H45" s="419"/>
      <c r="I45" s="420"/>
    </row>
    <row r="46" spans="2:9" ht="75" customHeight="1" x14ac:dyDescent="0.3">
      <c r="B46" s="226" t="s">
        <v>410</v>
      </c>
      <c r="C46" s="318"/>
      <c r="D46" s="318"/>
      <c r="E46" s="318"/>
      <c r="F46" s="318"/>
      <c r="G46" s="318"/>
      <c r="H46" s="318"/>
      <c r="I46" s="319"/>
    </row>
  </sheetData>
  <mergeCells count="25">
    <mergeCell ref="B31:I31"/>
    <mergeCell ref="B32:I32"/>
    <mergeCell ref="B33:I33"/>
    <mergeCell ref="B45:I45"/>
    <mergeCell ref="B46:I46"/>
    <mergeCell ref="B35:I35"/>
    <mergeCell ref="B36:I36"/>
    <mergeCell ref="B44:I44"/>
    <mergeCell ref="B43:I43"/>
    <mergeCell ref="B41:I41"/>
    <mergeCell ref="B42:I42"/>
    <mergeCell ref="B34:I34"/>
    <mergeCell ref="B38:I38"/>
    <mergeCell ref="B39:I39"/>
    <mergeCell ref="B40:I40"/>
    <mergeCell ref="B26:I26"/>
    <mergeCell ref="B27:I27"/>
    <mergeCell ref="B28:I28"/>
    <mergeCell ref="B29:I29"/>
    <mergeCell ref="B30:I30"/>
    <mergeCell ref="B4:J4"/>
    <mergeCell ref="B5:J5"/>
    <mergeCell ref="B6:J6"/>
    <mergeCell ref="B23:I23"/>
    <mergeCell ref="B25:I25"/>
  </mergeCells>
  <pageMargins left="0.7" right="0.7" top="0.75" bottom="0.75" header="0.3" footer="0.3"/>
  <pageSetup scale="65" orientation="portrait" r:id="rId1"/>
  <headerFooter>
    <oddFooter>&amp;L&amp;A&amp;RPage &amp;P of &amp;N</oddFooter>
  </headerFooter>
  <rowBreaks count="1" manualBreakCount="1">
    <brk id="37"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42"/>
  <sheetViews>
    <sheetView showGridLines="0" zoomScale="120" zoomScaleNormal="120" workbookViewId="0"/>
  </sheetViews>
  <sheetFormatPr defaultRowHeight="14.4" x14ac:dyDescent="0.3"/>
  <cols>
    <col min="1" max="1" width="2.6640625" customWidth="1"/>
    <col min="2" max="2" width="15.6640625" customWidth="1"/>
    <col min="3" max="3" width="31.44140625" bestFit="1" customWidth="1"/>
    <col min="4" max="7" width="14.6640625" customWidth="1"/>
    <col min="8" max="8" width="2.6640625" customWidth="1"/>
    <col min="9" max="12" width="14.6640625" customWidth="1"/>
    <col min="13" max="13" width="2.6640625" customWidth="1"/>
    <col min="15" max="15" width="9.5546875" bestFit="1" customWidth="1"/>
  </cols>
  <sheetData>
    <row r="2" spans="2:12" x14ac:dyDescent="0.3">
      <c r="B2" s="169" t="s">
        <v>344</v>
      </c>
    </row>
    <row r="4" spans="2:12" ht="15.6" x14ac:dyDescent="0.3">
      <c r="B4" s="326" t="s">
        <v>346</v>
      </c>
      <c r="C4" s="326"/>
      <c r="D4" s="326"/>
      <c r="E4" s="326"/>
      <c r="F4" s="326"/>
      <c r="G4" s="326"/>
      <c r="H4" s="326"/>
      <c r="I4" s="326"/>
      <c r="J4" s="326"/>
      <c r="K4" s="326"/>
    </row>
    <row r="5" spans="2:12" ht="15.6" x14ac:dyDescent="0.3">
      <c r="B5" s="326" t="s">
        <v>345</v>
      </c>
      <c r="C5" s="326"/>
      <c r="D5" s="326"/>
      <c r="E5" s="326"/>
      <c r="F5" s="326"/>
      <c r="G5" s="326"/>
      <c r="H5" s="326"/>
      <c r="I5" s="326"/>
      <c r="J5" s="326"/>
      <c r="K5" s="326"/>
    </row>
    <row r="6" spans="2:12" ht="15.6" x14ac:dyDescent="0.3">
      <c r="B6" s="326" t="s">
        <v>175</v>
      </c>
      <c r="C6" s="326"/>
      <c r="D6" s="326"/>
      <c r="E6" s="326"/>
      <c r="F6" s="326"/>
      <c r="G6" s="326"/>
      <c r="H6" s="326"/>
      <c r="I6" s="326"/>
      <c r="J6" s="326"/>
      <c r="K6" s="326"/>
    </row>
    <row r="8" spans="2:12" ht="46.95" x14ac:dyDescent="0.3">
      <c r="B8" s="446" t="s">
        <v>98</v>
      </c>
      <c r="C8" s="268"/>
      <c r="D8" s="50" t="s">
        <v>334</v>
      </c>
      <c r="E8" s="50" t="s">
        <v>335</v>
      </c>
      <c r="F8" s="209" t="s">
        <v>340</v>
      </c>
      <c r="G8" s="209" t="s">
        <v>342</v>
      </c>
      <c r="H8" s="178"/>
      <c r="I8" s="50" t="s">
        <v>178</v>
      </c>
      <c r="J8" s="50" t="s">
        <v>179</v>
      </c>
      <c r="K8" s="50" t="s">
        <v>177</v>
      </c>
      <c r="L8" s="50" t="s">
        <v>337</v>
      </c>
    </row>
    <row r="9" spans="2:12" x14ac:dyDescent="0.3">
      <c r="B9" s="447" t="s">
        <v>348</v>
      </c>
      <c r="C9" s="448"/>
      <c r="D9" s="448"/>
      <c r="E9" s="448"/>
      <c r="F9" s="448"/>
      <c r="G9" s="448"/>
      <c r="H9" s="448"/>
      <c r="I9" s="448"/>
      <c r="J9" s="448"/>
      <c r="K9" s="448"/>
      <c r="L9" s="448"/>
    </row>
    <row r="10" spans="2:12" x14ac:dyDescent="0.3">
      <c r="B10" s="153" t="s">
        <v>37</v>
      </c>
      <c r="C10" s="12" t="s">
        <v>332</v>
      </c>
      <c r="D10" s="174">
        <v>104939</v>
      </c>
      <c r="E10" s="174">
        <f>D14</f>
        <v>120845</v>
      </c>
      <c r="F10" s="174">
        <v>30102</v>
      </c>
      <c r="G10" s="194"/>
      <c r="H10" s="179"/>
      <c r="I10" s="174">
        <v>12550</v>
      </c>
      <c r="J10" s="174">
        <f>I14</f>
        <v>21094</v>
      </c>
      <c r="K10" s="174">
        <f>J14</f>
        <v>30102</v>
      </c>
      <c r="L10" s="174">
        <f>K14</f>
        <v>29998</v>
      </c>
    </row>
    <row r="11" spans="2:12" ht="15" x14ac:dyDescent="0.25">
      <c r="B11" s="139" t="s">
        <v>232</v>
      </c>
      <c r="C11" s="172" t="s">
        <v>62</v>
      </c>
      <c r="D11" s="175">
        <v>1320152</v>
      </c>
      <c r="E11" s="175">
        <v>1139794</v>
      </c>
      <c r="F11" s="220">
        <f>K11+L11</f>
        <v>194904</v>
      </c>
      <c r="G11" s="195"/>
      <c r="H11" s="180"/>
      <c r="I11" s="175">
        <v>103979</v>
      </c>
      <c r="J11" s="175">
        <v>103979</v>
      </c>
      <c r="K11" s="175">
        <v>97452</v>
      </c>
      <c r="L11" s="220">
        <v>97452</v>
      </c>
    </row>
    <row r="12" spans="2:12" ht="15" x14ac:dyDescent="0.25">
      <c r="B12" s="12" t="s">
        <v>238</v>
      </c>
      <c r="C12" s="170" t="s">
        <v>333</v>
      </c>
      <c r="D12" s="175">
        <v>7412</v>
      </c>
      <c r="E12" s="175">
        <v>5384</v>
      </c>
      <c r="F12" s="220">
        <f>K12+L12</f>
        <v>887</v>
      </c>
      <c r="G12" s="195"/>
      <c r="H12" s="180"/>
      <c r="I12" s="175">
        <v>231</v>
      </c>
      <c r="J12" s="175">
        <v>447</v>
      </c>
      <c r="K12" s="175">
        <v>0</v>
      </c>
      <c r="L12" s="220">
        <v>887</v>
      </c>
    </row>
    <row r="13" spans="2:12" ht="15" x14ac:dyDescent="0.25">
      <c r="B13" s="139" t="s">
        <v>231</v>
      </c>
      <c r="C13" s="172" t="s">
        <v>336</v>
      </c>
      <c r="D13" s="175">
        <v>1311658</v>
      </c>
      <c r="E13" s="175">
        <v>1235921</v>
      </c>
      <c r="F13" s="220">
        <f>K13+L13</f>
        <v>199582</v>
      </c>
      <c r="G13" s="195"/>
      <c r="H13" s="180"/>
      <c r="I13" s="175">
        <v>95666</v>
      </c>
      <c r="J13" s="175">
        <v>95418</v>
      </c>
      <c r="K13" s="175">
        <v>97556</v>
      </c>
      <c r="L13" s="220">
        <v>102026</v>
      </c>
    </row>
    <row r="14" spans="2:12" ht="15" x14ac:dyDescent="0.25">
      <c r="B14" s="154" t="s">
        <v>38</v>
      </c>
      <c r="C14" s="17" t="s">
        <v>332</v>
      </c>
      <c r="D14" s="176">
        <f>D10+D11+D12-D13</f>
        <v>120845</v>
      </c>
      <c r="E14" s="176">
        <f>E10+E11+E12-E13</f>
        <v>30102</v>
      </c>
      <c r="F14" s="176">
        <f>F10+F11+F12-F13</f>
        <v>26311</v>
      </c>
      <c r="G14" s="195">
        <v>10000</v>
      </c>
      <c r="H14" s="181"/>
      <c r="I14" s="176">
        <f>I10+I11+I12-I13</f>
        <v>21094</v>
      </c>
      <c r="J14" s="176">
        <f>J10+J11+J12-J13</f>
        <v>30102</v>
      </c>
      <c r="K14" s="176">
        <f>K10+K11+K12-K13</f>
        <v>29998</v>
      </c>
      <c r="L14" s="176">
        <f>L10+L11+L12-L13</f>
        <v>26311</v>
      </c>
    </row>
    <row r="15" spans="2:12" ht="15" x14ac:dyDescent="0.25">
      <c r="B15" s="400"/>
      <c r="C15" s="445"/>
      <c r="D15" s="445"/>
      <c r="E15" s="445"/>
      <c r="F15" s="445"/>
      <c r="G15" s="445"/>
      <c r="H15" s="445"/>
      <c r="I15" s="445"/>
      <c r="J15" s="445"/>
      <c r="K15" s="445"/>
      <c r="L15" s="444"/>
    </row>
    <row r="16" spans="2:12" ht="15" x14ac:dyDescent="0.25">
      <c r="B16" s="438" t="s">
        <v>350</v>
      </c>
      <c r="C16" s="439"/>
      <c r="D16" s="439"/>
      <c r="E16" s="439"/>
      <c r="F16" s="439"/>
      <c r="G16" s="439"/>
      <c r="H16" s="439"/>
      <c r="I16" s="439"/>
      <c r="J16" s="439"/>
      <c r="K16" s="439"/>
      <c r="L16" s="439"/>
    </row>
    <row r="17" spans="2:12" ht="15" x14ac:dyDescent="0.25">
      <c r="B17" s="153" t="s">
        <v>37</v>
      </c>
      <c r="C17" s="139" t="s">
        <v>331</v>
      </c>
      <c r="D17" s="175">
        <v>79041</v>
      </c>
      <c r="E17" s="175">
        <f>D20</f>
        <v>85993</v>
      </c>
      <c r="F17" s="175">
        <f>E20</f>
        <v>297206</v>
      </c>
      <c r="G17" s="175"/>
      <c r="H17" s="180"/>
      <c r="I17" s="175">
        <v>505164</v>
      </c>
      <c r="J17" s="175">
        <f>I20</f>
        <v>401185</v>
      </c>
      <c r="K17" s="175">
        <f>J20</f>
        <v>297206</v>
      </c>
      <c r="L17" s="175">
        <f>K20</f>
        <v>1460393</v>
      </c>
    </row>
    <row r="18" spans="2:12" ht="15" x14ac:dyDescent="0.25">
      <c r="B18" s="139" t="s">
        <v>232</v>
      </c>
      <c r="C18" s="172" t="s">
        <v>47</v>
      </c>
      <c r="D18" s="175">
        <v>1327104</v>
      </c>
      <c r="E18" s="175">
        <v>1351007</v>
      </c>
      <c r="F18" s="220">
        <v>1260639</v>
      </c>
      <c r="G18" s="175"/>
      <c r="H18" s="180"/>
      <c r="I18" s="175"/>
      <c r="J18" s="175"/>
      <c r="K18" s="175">
        <v>1260639</v>
      </c>
      <c r="L18" s="220"/>
    </row>
    <row r="19" spans="2:12" ht="15" x14ac:dyDescent="0.25">
      <c r="B19" s="139" t="s">
        <v>231</v>
      </c>
      <c r="C19" s="172" t="s">
        <v>62</v>
      </c>
      <c r="D19" s="175">
        <v>1320152</v>
      </c>
      <c r="E19" s="175">
        <v>1139794</v>
      </c>
      <c r="F19" s="220">
        <f>K11+L11</f>
        <v>194904</v>
      </c>
      <c r="G19" s="91"/>
      <c r="H19" s="15"/>
      <c r="I19" s="175">
        <f>I11</f>
        <v>103979</v>
      </c>
      <c r="J19" s="175">
        <f t="shared" ref="J19:L19" si="0">J11</f>
        <v>103979</v>
      </c>
      <c r="K19" s="175">
        <f t="shared" si="0"/>
        <v>97452</v>
      </c>
      <c r="L19" s="220">
        <f t="shared" si="0"/>
        <v>97452</v>
      </c>
    </row>
    <row r="20" spans="2:12" ht="15" x14ac:dyDescent="0.25">
      <c r="B20" s="154" t="s">
        <v>38</v>
      </c>
      <c r="C20" s="142" t="s">
        <v>331</v>
      </c>
      <c r="D20" s="176">
        <f>D17+D18-D19</f>
        <v>85993</v>
      </c>
      <c r="E20" s="176">
        <f>E17+E18-E19</f>
        <v>297206</v>
      </c>
      <c r="F20" s="176">
        <f>F17+F18-F19</f>
        <v>1362941</v>
      </c>
      <c r="G20" s="195">
        <v>50000</v>
      </c>
      <c r="H20" s="16"/>
      <c r="I20" s="176">
        <f>I17+I18-I19</f>
        <v>401185</v>
      </c>
      <c r="J20" s="176">
        <f>J17+J18-J19</f>
        <v>297206</v>
      </c>
      <c r="K20" s="176">
        <f>K17+K18-K19</f>
        <v>1460393</v>
      </c>
      <c r="L20" s="176">
        <f>L17+L18-L19</f>
        <v>1362941</v>
      </c>
    </row>
    <row r="21" spans="2:12" ht="15" x14ac:dyDescent="0.25">
      <c r="B21" s="440"/>
      <c r="C21" s="441"/>
      <c r="D21" s="441"/>
      <c r="E21" s="441"/>
      <c r="F21" s="441"/>
      <c r="G21" s="441"/>
      <c r="H21" s="441"/>
      <c r="I21" s="441"/>
      <c r="J21" s="441"/>
      <c r="K21" s="441"/>
      <c r="L21" s="442"/>
    </row>
    <row r="22" spans="2:12" ht="15" x14ac:dyDescent="0.25">
      <c r="B22" s="394" t="s">
        <v>349</v>
      </c>
      <c r="C22" s="439"/>
      <c r="D22" s="439"/>
      <c r="E22" s="439"/>
      <c r="F22" s="439"/>
      <c r="G22" s="439"/>
      <c r="H22" s="439"/>
      <c r="I22" s="439"/>
      <c r="J22" s="439"/>
      <c r="K22" s="439"/>
      <c r="L22" s="443"/>
    </row>
    <row r="23" spans="2:12" ht="15" x14ac:dyDescent="0.25">
      <c r="B23" s="400" t="s">
        <v>338</v>
      </c>
      <c r="C23" s="444"/>
      <c r="D23" s="177">
        <f>D13/D28</f>
        <v>426.97200520833331</v>
      </c>
      <c r="E23" s="177">
        <f>E13/E28</f>
        <v>432.14020979020978</v>
      </c>
      <c r="F23" s="177">
        <f>F13/F28</f>
        <v>434.81917211328977</v>
      </c>
      <c r="G23" s="177"/>
      <c r="H23" s="182"/>
      <c r="I23" s="185">
        <f>I13/I27</f>
        <v>432.87782805429862</v>
      </c>
      <c r="J23" s="185">
        <f>J13/J27</f>
        <v>435.69863013698631</v>
      </c>
      <c r="K23" s="185">
        <f>K13/K27</f>
        <v>431.66371681415927</v>
      </c>
      <c r="L23" s="185">
        <f>L13/L27</f>
        <v>437.87982832618025</v>
      </c>
    </row>
    <row r="24" spans="2:12" ht="15" x14ac:dyDescent="0.25">
      <c r="B24" s="440" t="s">
        <v>436</v>
      </c>
      <c r="C24" s="442"/>
      <c r="D24" s="196">
        <f>D13/D18</f>
        <v>0.98836112316743829</v>
      </c>
      <c r="E24" s="196">
        <f>E13/E18</f>
        <v>0.91481465306989529</v>
      </c>
      <c r="F24" s="198">
        <f>F13/F18</f>
        <v>0.15831812279328181</v>
      </c>
      <c r="G24" s="184">
        <v>1</v>
      </c>
    </row>
    <row r="25" spans="2:12" x14ac:dyDescent="0.3">
      <c r="B25" s="440" t="s">
        <v>437</v>
      </c>
      <c r="C25" s="442"/>
      <c r="D25" s="197">
        <f>D13/(D10+D18+D12)</f>
        <v>0.91121848199492173</v>
      </c>
      <c r="E25" s="197">
        <f>E13/(E10+E18+E12)</f>
        <v>0.83664424641695712</v>
      </c>
      <c r="F25" s="199">
        <f>F13/(F10+F18+F12)</f>
        <v>0.15451972239685111</v>
      </c>
      <c r="G25" s="186">
        <v>0.94</v>
      </c>
    </row>
    <row r="26" spans="2:12" ht="7.2" customHeight="1" x14ac:dyDescent="0.3">
      <c r="B26" s="193"/>
      <c r="C26" s="150"/>
      <c r="D26" s="191"/>
      <c r="E26" s="191"/>
      <c r="F26" s="191"/>
      <c r="G26" s="191"/>
      <c r="H26" s="191"/>
      <c r="I26" s="191"/>
      <c r="J26" s="191"/>
      <c r="K26" s="191"/>
      <c r="L26" s="192"/>
    </row>
    <row r="27" spans="2:12" x14ac:dyDescent="0.3">
      <c r="B27" s="400" t="s">
        <v>343</v>
      </c>
      <c r="C27" s="444"/>
      <c r="D27" s="187">
        <v>256</v>
      </c>
      <c r="E27" s="187">
        <v>230</v>
      </c>
      <c r="F27" s="221">
        <f>F28/2</f>
        <v>229.5</v>
      </c>
      <c r="G27" s="188">
        <f>G28/12</f>
        <v>243.16666666666666</v>
      </c>
      <c r="H27" s="189"/>
      <c r="I27" s="190">
        <v>221</v>
      </c>
      <c r="J27" s="190">
        <v>219</v>
      </c>
      <c r="K27" s="190">
        <v>226</v>
      </c>
      <c r="L27" s="222">
        <v>233</v>
      </c>
    </row>
    <row r="28" spans="2:12" x14ac:dyDescent="0.3">
      <c r="B28" s="400" t="s">
        <v>341</v>
      </c>
      <c r="C28" s="444"/>
      <c r="D28" s="173">
        <v>3072</v>
      </c>
      <c r="E28" s="173">
        <v>2860</v>
      </c>
      <c r="F28" s="223">
        <v>459</v>
      </c>
      <c r="G28" s="183">
        <v>2918</v>
      </c>
    </row>
    <row r="29" spans="2:12" x14ac:dyDescent="0.3">
      <c r="B29" s="400" t="s">
        <v>339</v>
      </c>
      <c r="C29" s="444"/>
      <c r="D29" s="173">
        <v>3120</v>
      </c>
      <c r="E29" s="173">
        <v>3120</v>
      </c>
      <c r="F29" s="173">
        <v>3120</v>
      </c>
      <c r="G29" s="173"/>
    </row>
    <row r="30" spans="2:12" x14ac:dyDescent="0.3">
      <c r="B30" s="400" t="s">
        <v>46</v>
      </c>
      <c r="C30" s="444"/>
      <c r="D30" s="94">
        <f>D28/D29</f>
        <v>0.98461538461538467</v>
      </c>
      <c r="E30" s="94">
        <f>E28/E29</f>
        <v>0.91666666666666663</v>
      </c>
      <c r="F30" s="184">
        <f>F28/F29</f>
        <v>0.14711538461538462</v>
      </c>
      <c r="G30" s="184">
        <v>0.95</v>
      </c>
    </row>
    <row r="31" spans="2:12" x14ac:dyDescent="0.3">
      <c r="B31" s="171"/>
      <c r="C31" s="171"/>
      <c r="D31" s="171"/>
      <c r="E31" s="171"/>
      <c r="F31" s="171"/>
      <c r="G31" s="171"/>
      <c r="H31" s="171"/>
      <c r="I31" s="171"/>
      <c r="J31" s="171"/>
      <c r="K31" s="171"/>
    </row>
    <row r="32" spans="2:12" x14ac:dyDescent="0.3">
      <c r="B32" s="246" t="s">
        <v>131</v>
      </c>
      <c r="C32" s="277"/>
      <c r="D32" s="277"/>
      <c r="E32" s="277"/>
      <c r="F32" s="277"/>
      <c r="G32" s="277"/>
      <c r="H32" s="277"/>
      <c r="I32" s="277"/>
      <c r="J32" s="277"/>
      <c r="K32" s="277"/>
      <c r="L32" s="278"/>
    </row>
    <row r="33" spans="2:12" ht="105" customHeight="1" x14ac:dyDescent="0.3">
      <c r="B33" s="435" t="s">
        <v>438</v>
      </c>
      <c r="C33" s="436"/>
      <c r="D33" s="436"/>
      <c r="E33" s="436"/>
      <c r="F33" s="436"/>
      <c r="G33" s="436"/>
      <c r="H33" s="436"/>
      <c r="I33" s="436"/>
      <c r="J33" s="436"/>
      <c r="K33" s="436"/>
      <c r="L33" s="437"/>
    </row>
    <row r="34" spans="2:12" ht="88.2" customHeight="1" x14ac:dyDescent="0.3">
      <c r="B34" s="282" t="s">
        <v>435</v>
      </c>
      <c r="C34" s="283"/>
      <c r="D34" s="283"/>
      <c r="E34" s="283"/>
      <c r="F34" s="283"/>
      <c r="G34" s="283"/>
      <c r="H34" s="283"/>
      <c r="I34" s="283"/>
      <c r="J34" s="283"/>
      <c r="K34" s="283"/>
      <c r="L34" s="284"/>
    </row>
    <row r="35" spans="2:12" ht="130.19999999999999" customHeight="1" x14ac:dyDescent="0.3">
      <c r="B35" s="426" t="s">
        <v>439</v>
      </c>
      <c r="C35" s="427"/>
      <c r="D35" s="427"/>
      <c r="E35" s="427"/>
      <c r="F35" s="427"/>
      <c r="G35" s="427"/>
      <c r="H35" s="427"/>
      <c r="I35" s="427"/>
      <c r="J35" s="427"/>
      <c r="K35" s="427"/>
      <c r="L35" s="428"/>
    </row>
    <row r="36" spans="2:12" ht="89.4" customHeight="1" x14ac:dyDescent="0.3">
      <c r="B36" s="429" t="s">
        <v>434</v>
      </c>
      <c r="C36" s="430"/>
      <c r="D36" s="430"/>
      <c r="E36" s="430"/>
      <c r="F36" s="430"/>
      <c r="G36" s="430"/>
      <c r="H36" s="430"/>
      <c r="I36" s="430"/>
      <c r="J36" s="430"/>
      <c r="K36" s="430"/>
      <c r="L36" s="431"/>
    </row>
    <row r="37" spans="2:12" x14ac:dyDescent="0.3">
      <c r="B37" s="149"/>
      <c r="C37" s="149"/>
      <c r="D37" s="149"/>
      <c r="E37" s="149"/>
      <c r="F37" s="149"/>
      <c r="G37" s="149"/>
      <c r="H37" s="149"/>
      <c r="I37" s="149"/>
      <c r="J37" s="149"/>
      <c r="K37" s="149"/>
      <c r="L37" s="149"/>
    </row>
    <row r="38" spans="2:12" x14ac:dyDescent="0.3">
      <c r="B38" s="246" t="s">
        <v>122</v>
      </c>
      <c r="C38" s="277"/>
      <c r="D38" s="277"/>
      <c r="E38" s="277"/>
      <c r="F38" s="277"/>
      <c r="G38" s="277"/>
      <c r="H38" s="277"/>
      <c r="I38" s="277"/>
      <c r="J38" s="277"/>
      <c r="K38" s="277"/>
      <c r="L38" s="278"/>
    </row>
    <row r="39" spans="2:12" x14ac:dyDescent="0.3">
      <c r="B39" s="432" t="s">
        <v>121</v>
      </c>
      <c r="C39" s="433"/>
      <c r="D39" s="433"/>
      <c r="E39" s="433"/>
      <c r="F39" s="433"/>
      <c r="G39" s="433"/>
      <c r="H39" s="433"/>
      <c r="I39" s="433"/>
      <c r="J39" s="433"/>
      <c r="K39" s="433"/>
      <c r="L39" s="434"/>
    </row>
    <row r="40" spans="2:12" ht="45" customHeight="1" x14ac:dyDescent="0.3">
      <c r="B40" s="279" t="s">
        <v>411</v>
      </c>
      <c r="C40" s="272"/>
      <c r="D40" s="272"/>
      <c r="E40" s="272"/>
      <c r="F40" s="272"/>
      <c r="G40" s="272"/>
      <c r="H40" s="272"/>
      <c r="I40" s="272"/>
      <c r="J40" s="272"/>
      <c r="K40" s="272"/>
      <c r="L40" s="273"/>
    </row>
    <row r="41" spans="2:12" x14ac:dyDescent="0.3">
      <c r="B41" s="366" t="s">
        <v>383</v>
      </c>
      <c r="C41" s="367"/>
      <c r="D41" s="367"/>
      <c r="E41" s="367"/>
      <c r="F41" s="367"/>
      <c r="G41" s="367"/>
      <c r="H41" s="367"/>
      <c r="I41" s="367"/>
      <c r="J41" s="367"/>
      <c r="K41" s="367"/>
      <c r="L41" s="368"/>
    </row>
    <row r="42" spans="2:12" ht="31.2" customHeight="1" x14ac:dyDescent="0.3">
      <c r="B42" s="425" t="s">
        <v>412</v>
      </c>
      <c r="C42" s="283"/>
      <c r="D42" s="283"/>
      <c r="E42" s="283"/>
      <c r="F42" s="283"/>
      <c r="G42" s="283"/>
      <c r="H42" s="283"/>
      <c r="I42" s="283"/>
      <c r="J42" s="283"/>
      <c r="K42" s="283"/>
      <c r="L42" s="284"/>
    </row>
  </sheetData>
  <mergeCells count="26">
    <mergeCell ref="B15:L15"/>
    <mergeCell ref="B4:K4"/>
    <mergeCell ref="B5:K5"/>
    <mergeCell ref="B6:K6"/>
    <mergeCell ref="B8:C8"/>
    <mergeCell ref="B9:L9"/>
    <mergeCell ref="B33:L33"/>
    <mergeCell ref="B16:L16"/>
    <mergeCell ref="B21:L21"/>
    <mergeCell ref="B22:L22"/>
    <mergeCell ref="B23:C23"/>
    <mergeCell ref="B24:C24"/>
    <mergeCell ref="B25:C25"/>
    <mergeCell ref="B27:C27"/>
    <mergeCell ref="B28:C28"/>
    <mergeCell ref="B29:C29"/>
    <mergeCell ref="B30:C30"/>
    <mergeCell ref="B32:L32"/>
    <mergeCell ref="B41:L41"/>
    <mergeCell ref="B42:L42"/>
    <mergeCell ref="B34:L34"/>
    <mergeCell ref="B35:L35"/>
    <mergeCell ref="B36:L36"/>
    <mergeCell ref="B38:L38"/>
    <mergeCell ref="B39:L39"/>
    <mergeCell ref="B40:L40"/>
  </mergeCells>
  <pageMargins left="0.7" right="0.7" top="0.75" bottom="0.75" header="0.3" footer="0.3"/>
  <pageSetup scale="71" orientation="landscape" r:id="rId1"/>
  <headerFooter>
    <oddFooter>&amp;L&amp;A&amp;RPage &amp;P of &amp;N</oddFooter>
  </headerFooter>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E26"/>
  <sheetViews>
    <sheetView showGridLines="0" zoomScale="120" zoomScaleNormal="120" workbookViewId="0"/>
  </sheetViews>
  <sheetFormatPr defaultRowHeight="14.4" x14ac:dyDescent="0.3"/>
  <cols>
    <col min="1" max="1" width="2.6640625" customWidth="1"/>
    <col min="2" max="2" width="23.5546875" customWidth="1"/>
    <col min="3" max="5" width="12.6640625" customWidth="1"/>
    <col min="6" max="6" width="2.6640625" customWidth="1"/>
  </cols>
  <sheetData>
    <row r="2" spans="2:5" x14ac:dyDescent="0.3">
      <c r="B2" s="237" t="s">
        <v>311</v>
      </c>
      <c r="C2" s="237"/>
      <c r="D2" s="237"/>
      <c r="E2" s="237"/>
    </row>
    <row r="4" spans="2:5" ht="30" customHeight="1" x14ac:dyDescent="0.3">
      <c r="B4" s="235" t="s">
        <v>310</v>
      </c>
      <c r="C4" s="236"/>
      <c r="D4" s="236"/>
      <c r="E4" s="236"/>
    </row>
    <row r="5" spans="2:5" ht="28.95" x14ac:dyDescent="0.3">
      <c r="B5" s="34" t="s">
        <v>1</v>
      </c>
      <c r="C5" s="16" t="s">
        <v>105</v>
      </c>
      <c r="D5" s="16" t="s">
        <v>107</v>
      </c>
      <c r="E5" s="16" t="s">
        <v>0</v>
      </c>
    </row>
    <row r="6" spans="2:5" x14ac:dyDescent="0.3">
      <c r="B6" s="93" t="s">
        <v>2</v>
      </c>
      <c r="C6" s="96">
        <v>119</v>
      </c>
      <c r="D6" s="96">
        <v>90</v>
      </c>
      <c r="E6" s="12">
        <f>C6+D6</f>
        <v>209</v>
      </c>
    </row>
    <row r="7" spans="2:5" x14ac:dyDescent="0.3">
      <c r="B7" s="90" t="s">
        <v>108</v>
      </c>
      <c r="C7" s="97">
        <v>119</v>
      </c>
      <c r="D7" s="97">
        <v>93</v>
      </c>
      <c r="E7" s="12">
        <f>C7+D7</f>
        <v>212</v>
      </c>
    </row>
    <row r="8" spans="2:5" x14ac:dyDescent="0.3">
      <c r="B8" s="90" t="s">
        <v>112</v>
      </c>
      <c r="C8" s="97">
        <v>0</v>
      </c>
      <c r="D8" s="97">
        <v>2</v>
      </c>
      <c r="E8" s="12">
        <f>C8+D8</f>
        <v>2</v>
      </c>
    </row>
    <row r="9" spans="2:5" x14ac:dyDescent="0.3">
      <c r="B9" s="90" t="s">
        <v>111</v>
      </c>
      <c r="C9" s="97">
        <v>1</v>
      </c>
      <c r="D9" s="97">
        <v>5</v>
      </c>
      <c r="E9" s="12">
        <f>C9+D9</f>
        <v>6</v>
      </c>
    </row>
    <row r="10" spans="2:5" x14ac:dyDescent="0.3">
      <c r="B10" s="92" t="s">
        <v>106</v>
      </c>
      <c r="C10" s="91">
        <f>C7+C8+C9</f>
        <v>120</v>
      </c>
      <c r="D10" s="91">
        <f>D7+D8+D9</f>
        <v>100</v>
      </c>
      <c r="E10" s="91">
        <f>E7+E8+E9</f>
        <v>220</v>
      </c>
    </row>
    <row r="11" spans="2:5" x14ac:dyDescent="0.3">
      <c r="B11" s="89" t="s">
        <v>109</v>
      </c>
      <c r="C11" s="95">
        <f>C6/C10</f>
        <v>0.9916666666666667</v>
      </c>
      <c r="D11" s="95">
        <f>D6/D10</f>
        <v>0.9</v>
      </c>
      <c r="E11" s="95">
        <f>E6/E10</f>
        <v>0.95</v>
      </c>
    </row>
    <row r="12" spans="2:5" ht="15" x14ac:dyDescent="0.25">
      <c r="B12" s="102"/>
      <c r="C12" s="103"/>
      <c r="D12" s="103"/>
      <c r="E12" s="103"/>
    </row>
    <row r="13" spans="2:5" ht="15" x14ac:dyDescent="0.25">
      <c r="B13" s="246" t="s">
        <v>131</v>
      </c>
      <c r="C13" s="247"/>
      <c r="D13" s="247"/>
      <c r="E13" s="248"/>
    </row>
    <row r="14" spans="2:5" ht="120" customHeight="1" x14ac:dyDescent="0.25">
      <c r="B14" s="249" t="s">
        <v>414</v>
      </c>
      <c r="C14" s="250"/>
      <c r="D14" s="250"/>
      <c r="E14" s="251"/>
    </row>
    <row r="16" spans="2:5" ht="15" x14ac:dyDescent="0.25">
      <c r="B16" s="246" t="s">
        <v>122</v>
      </c>
      <c r="C16" s="247"/>
      <c r="D16" s="247"/>
      <c r="E16" s="248"/>
    </row>
    <row r="17" spans="2:5" ht="15" x14ac:dyDescent="0.25">
      <c r="B17" s="238" t="s">
        <v>113</v>
      </c>
      <c r="C17" s="239"/>
      <c r="D17" s="239"/>
      <c r="E17" s="240"/>
    </row>
    <row r="18" spans="2:5" x14ac:dyDescent="0.3">
      <c r="B18" s="252" t="s">
        <v>110</v>
      </c>
      <c r="C18" s="253"/>
      <c r="D18" s="253"/>
      <c r="E18" s="254"/>
    </row>
    <row r="19" spans="2:5" x14ac:dyDescent="0.3">
      <c r="B19" s="241" t="s">
        <v>114</v>
      </c>
      <c r="C19" s="242"/>
      <c r="D19" s="242"/>
      <c r="E19" s="243"/>
    </row>
    <row r="20" spans="2:5" ht="30" customHeight="1" x14ac:dyDescent="0.3">
      <c r="B20" s="255" t="s">
        <v>118</v>
      </c>
      <c r="C20" s="256"/>
      <c r="D20" s="256"/>
      <c r="E20" s="257"/>
    </row>
    <row r="21" spans="2:5" x14ac:dyDescent="0.3">
      <c r="B21" s="238" t="s">
        <v>115</v>
      </c>
      <c r="C21" s="239"/>
      <c r="D21" s="239"/>
      <c r="E21" s="240"/>
    </row>
    <row r="22" spans="2:5" ht="90" customHeight="1" x14ac:dyDescent="0.3">
      <c r="B22" s="232" t="s">
        <v>351</v>
      </c>
      <c r="C22" s="233"/>
      <c r="D22" s="233"/>
      <c r="E22" s="234"/>
    </row>
    <row r="23" spans="2:5" x14ac:dyDescent="0.3">
      <c r="B23" s="241" t="s">
        <v>116</v>
      </c>
      <c r="C23" s="244"/>
      <c r="D23" s="244"/>
      <c r="E23" s="245"/>
    </row>
    <row r="24" spans="2:5" ht="75" customHeight="1" x14ac:dyDescent="0.3">
      <c r="B24" s="226" t="s">
        <v>352</v>
      </c>
      <c r="C24" s="227"/>
      <c r="D24" s="227"/>
      <c r="E24" s="228"/>
    </row>
    <row r="25" spans="2:5" x14ac:dyDescent="0.3">
      <c r="B25" s="229" t="s">
        <v>117</v>
      </c>
      <c r="C25" s="230"/>
      <c r="D25" s="230"/>
      <c r="E25" s="231"/>
    </row>
    <row r="26" spans="2:5" ht="30" customHeight="1" x14ac:dyDescent="0.3">
      <c r="B26" s="232" t="s">
        <v>119</v>
      </c>
      <c r="C26" s="233"/>
      <c r="D26" s="233"/>
      <c r="E26" s="234"/>
    </row>
  </sheetData>
  <mergeCells count="15">
    <mergeCell ref="B24:E24"/>
    <mergeCell ref="B25:E25"/>
    <mergeCell ref="B26:E26"/>
    <mergeCell ref="B4:E4"/>
    <mergeCell ref="B2:E2"/>
    <mergeCell ref="B22:E22"/>
    <mergeCell ref="B17:E17"/>
    <mergeCell ref="B19:E19"/>
    <mergeCell ref="B21:E21"/>
    <mergeCell ref="B23:E23"/>
    <mergeCell ref="B16:E16"/>
    <mergeCell ref="B13:E13"/>
    <mergeCell ref="B14:E14"/>
    <mergeCell ref="B18:E18"/>
    <mergeCell ref="B20:E20"/>
  </mergeCells>
  <pageMargins left="0.7" right="0.7" top="0.75" bottom="0.75" header="0.3" footer="0.3"/>
  <pageSetup orientation="portrait" r:id="rId1"/>
  <headerFooter>
    <oddFooter>&amp;L&amp;A&amp;RPage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1"/>
  <sheetViews>
    <sheetView showGridLines="0" zoomScale="120" zoomScaleNormal="120" workbookViewId="0"/>
  </sheetViews>
  <sheetFormatPr defaultRowHeight="14.4" x14ac:dyDescent="0.3"/>
  <cols>
    <col min="1" max="1" width="2.6640625" customWidth="1"/>
    <col min="2" max="2" width="18.5546875" customWidth="1"/>
    <col min="3" max="5" width="12.6640625" customWidth="1"/>
    <col min="6" max="6" width="2.6640625" customWidth="1"/>
  </cols>
  <sheetData>
    <row r="2" spans="2:5" x14ac:dyDescent="0.3">
      <c r="B2" s="237" t="s">
        <v>312</v>
      </c>
      <c r="C2" s="237"/>
      <c r="D2" s="237"/>
      <c r="E2" s="237"/>
    </row>
    <row r="4" spans="2:5" ht="30" customHeight="1" x14ac:dyDescent="0.3">
      <c r="B4" s="235" t="s">
        <v>298</v>
      </c>
      <c r="C4" s="236"/>
      <c r="D4" s="236"/>
      <c r="E4" s="236"/>
    </row>
    <row r="5" spans="2:5" ht="28.95" x14ac:dyDescent="0.3">
      <c r="B5" s="88" t="s">
        <v>120</v>
      </c>
      <c r="C5" s="16" t="s">
        <v>105</v>
      </c>
      <c r="D5" s="16" t="s">
        <v>107</v>
      </c>
      <c r="E5" s="16" t="s">
        <v>0</v>
      </c>
    </row>
    <row r="6" spans="2:5" x14ac:dyDescent="0.3">
      <c r="B6" s="100">
        <v>43465</v>
      </c>
      <c r="C6" s="101">
        <v>0.99</v>
      </c>
      <c r="D6" s="101">
        <v>0.9</v>
      </c>
      <c r="E6" s="101">
        <v>0.9490909090909091</v>
      </c>
    </row>
    <row r="7" spans="2:5" x14ac:dyDescent="0.3">
      <c r="B7" s="98">
        <v>43434</v>
      </c>
      <c r="C7" s="94">
        <v>1</v>
      </c>
      <c r="D7" s="94">
        <v>0.91</v>
      </c>
      <c r="E7" s="94">
        <v>0.95909090909090911</v>
      </c>
    </row>
    <row r="8" spans="2:5" x14ac:dyDescent="0.3">
      <c r="B8" s="98">
        <v>43404</v>
      </c>
      <c r="C8" s="94">
        <v>0.99</v>
      </c>
      <c r="D8" s="94">
        <v>0.9</v>
      </c>
      <c r="E8" s="94">
        <v>0.9490909090909091</v>
      </c>
    </row>
    <row r="9" spans="2:5" x14ac:dyDescent="0.3">
      <c r="B9" s="98">
        <v>43373</v>
      </c>
      <c r="C9" s="94">
        <v>0.98</v>
      </c>
      <c r="D9" s="94">
        <v>0.91</v>
      </c>
      <c r="E9" s="94">
        <v>0.94818181818181813</v>
      </c>
    </row>
    <row r="10" spans="2:5" x14ac:dyDescent="0.3">
      <c r="B10" s="98">
        <v>43343</v>
      </c>
      <c r="C10" s="94">
        <v>0.99</v>
      </c>
      <c r="D10" s="94">
        <v>0.92</v>
      </c>
      <c r="E10" s="94">
        <v>0.95818181818181825</v>
      </c>
    </row>
    <row r="11" spans="2:5" x14ac:dyDescent="0.3">
      <c r="B11" s="98">
        <v>43312</v>
      </c>
      <c r="C11" s="94">
        <v>1</v>
      </c>
      <c r="D11" s="94">
        <v>0.94</v>
      </c>
      <c r="E11" s="94">
        <v>0.97272727272727277</v>
      </c>
    </row>
    <row r="12" spans="2:5" ht="15" x14ac:dyDescent="0.25">
      <c r="B12" s="98">
        <v>43281</v>
      </c>
      <c r="C12" s="94">
        <v>0.98</v>
      </c>
      <c r="D12" s="94">
        <v>0.93</v>
      </c>
      <c r="E12" s="94">
        <v>0.95727272727272728</v>
      </c>
    </row>
    <row r="13" spans="2:5" ht="15" x14ac:dyDescent="0.25">
      <c r="B13" s="98">
        <v>43251</v>
      </c>
      <c r="C13" s="94">
        <v>0.97</v>
      </c>
      <c r="D13" s="94">
        <v>0.92</v>
      </c>
      <c r="E13" s="94">
        <v>0.94727272727272716</v>
      </c>
    </row>
    <row r="14" spans="2:5" ht="15" x14ac:dyDescent="0.25">
      <c r="B14" s="98">
        <v>43220</v>
      </c>
      <c r="C14" s="94">
        <v>0.99</v>
      </c>
      <c r="D14" s="94">
        <v>0.95</v>
      </c>
      <c r="E14" s="94">
        <v>0.97181818181818191</v>
      </c>
    </row>
    <row r="15" spans="2:5" ht="15" x14ac:dyDescent="0.25">
      <c r="B15" s="98">
        <v>43190</v>
      </c>
      <c r="C15" s="94">
        <v>1</v>
      </c>
      <c r="D15" s="94">
        <v>0.94</v>
      </c>
      <c r="E15" s="94">
        <v>0.97272727272727277</v>
      </c>
    </row>
    <row r="16" spans="2:5" ht="15" x14ac:dyDescent="0.25">
      <c r="B16" s="98">
        <v>43159</v>
      </c>
      <c r="C16" s="94">
        <v>1</v>
      </c>
      <c r="D16" s="94">
        <v>0.94</v>
      </c>
      <c r="E16" s="94">
        <v>0.97272727272727277</v>
      </c>
    </row>
    <row r="17" spans="2:5" ht="15" x14ac:dyDescent="0.25">
      <c r="B17" s="98">
        <v>43131</v>
      </c>
      <c r="C17" s="94">
        <v>0.99</v>
      </c>
      <c r="D17" s="94">
        <v>0.95</v>
      </c>
      <c r="E17" s="94">
        <v>0.97181818181818191</v>
      </c>
    </row>
    <row r="18" spans="2:5" ht="15" x14ac:dyDescent="0.25">
      <c r="B18" s="99">
        <v>2017</v>
      </c>
      <c r="C18" s="94">
        <v>0.99</v>
      </c>
      <c r="D18" s="94">
        <v>0.95</v>
      </c>
      <c r="E18" s="94">
        <v>0.97181818181818191</v>
      </c>
    </row>
    <row r="19" spans="2:5" ht="15" x14ac:dyDescent="0.25">
      <c r="B19" s="99">
        <v>2016</v>
      </c>
      <c r="C19" s="94">
        <v>0.99</v>
      </c>
      <c r="D19" s="94">
        <v>0.98</v>
      </c>
      <c r="E19" s="94">
        <v>0.98545454545454547</v>
      </c>
    </row>
    <row r="20" spans="2:5" ht="15" x14ac:dyDescent="0.25">
      <c r="B20" s="258" t="s">
        <v>123</v>
      </c>
      <c r="C20" s="259"/>
      <c r="D20" s="259"/>
      <c r="E20" s="259"/>
    </row>
    <row r="21" spans="2:5" ht="15" x14ac:dyDescent="0.25">
      <c r="B21" s="99" t="s">
        <v>124</v>
      </c>
      <c r="C21" s="4">
        <v>0.99</v>
      </c>
      <c r="D21" s="4">
        <v>0.96</v>
      </c>
      <c r="E21" s="4">
        <v>0.98</v>
      </c>
    </row>
    <row r="22" spans="2:5" ht="15" x14ac:dyDescent="0.25">
      <c r="B22" s="99" t="s">
        <v>125</v>
      </c>
      <c r="C22" s="7" t="s">
        <v>128</v>
      </c>
      <c r="D22" s="7" t="s">
        <v>129</v>
      </c>
      <c r="E22" s="7" t="s">
        <v>130</v>
      </c>
    </row>
    <row r="23" spans="2:5" ht="15" x14ac:dyDescent="0.25">
      <c r="B23" s="99" t="s">
        <v>126</v>
      </c>
      <c r="C23" s="4">
        <v>0.99</v>
      </c>
      <c r="D23" s="4">
        <v>0.99</v>
      </c>
      <c r="E23" s="94">
        <v>0.98545454545454547</v>
      </c>
    </row>
    <row r="24" spans="2:5" ht="15" x14ac:dyDescent="0.25">
      <c r="B24" s="99" t="s">
        <v>127</v>
      </c>
      <c r="C24" s="7" t="s">
        <v>128</v>
      </c>
      <c r="D24" s="7" t="s">
        <v>128</v>
      </c>
      <c r="E24" s="7" t="s">
        <v>128</v>
      </c>
    </row>
    <row r="25" spans="2:5" ht="15" customHeight="1" x14ac:dyDescent="0.3"/>
    <row r="26" spans="2:5" ht="15" customHeight="1" x14ac:dyDescent="0.3">
      <c r="B26" s="246" t="s">
        <v>131</v>
      </c>
      <c r="C26" s="247"/>
      <c r="D26" s="247"/>
      <c r="E26" s="248"/>
    </row>
    <row r="27" spans="2:5" ht="135" customHeight="1" x14ac:dyDescent="0.3">
      <c r="B27" s="249" t="s">
        <v>415</v>
      </c>
      <c r="C27" s="250"/>
      <c r="D27" s="250"/>
      <c r="E27" s="251"/>
    </row>
    <row r="29" spans="2:5" x14ac:dyDescent="0.3">
      <c r="B29" s="246" t="s">
        <v>122</v>
      </c>
      <c r="C29" s="247"/>
      <c r="D29" s="247"/>
      <c r="E29" s="248"/>
    </row>
    <row r="30" spans="2:5" x14ac:dyDescent="0.3">
      <c r="B30" s="260" t="s">
        <v>121</v>
      </c>
      <c r="C30" s="261"/>
      <c r="D30" s="261"/>
      <c r="E30" s="262"/>
    </row>
    <row r="31" spans="2:5" ht="259.95" customHeight="1" x14ac:dyDescent="0.3">
      <c r="B31" s="232" t="s">
        <v>416</v>
      </c>
      <c r="C31" s="233"/>
      <c r="D31" s="233"/>
      <c r="E31" s="234"/>
    </row>
  </sheetData>
  <mergeCells count="8">
    <mergeCell ref="B20:E20"/>
    <mergeCell ref="B31:E31"/>
    <mergeCell ref="B2:E2"/>
    <mergeCell ref="B4:E4"/>
    <mergeCell ref="B29:E29"/>
    <mergeCell ref="B30:E30"/>
    <mergeCell ref="B26:E26"/>
    <mergeCell ref="B27:E27"/>
  </mergeCells>
  <pageMargins left="0.7" right="0.7" top="0.75" bottom="0.75" header="0.3" footer="0.3"/>
  <pageSetup orientation="portrait" r:id="rId1"/>
  <headerFooter>
    <oddFooter>&amp;L&amp;A&amp;RPage &amp;P of &amp;N</oddFooter>
  </headerFooter>
  <rowBreaks count="1" manualBreakCount="1">
    <brk id="28"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F21"/>
  <sheetViews>
    <sheetView showGridLines="0" zoomScale="120" zoomScaleNormal="120" workbookViewId="0"/>
  </sheetViews>
  <sheetFormatPr defaultRowHeight="14.4" x14ac:dyDescent="0.3"/>
  <cols>
    <col min="1" max="1" width="2.6640625" customWidth="1"/>
    <col min="2" max="2" width="12.33203125" bestFit="1" customWidth="1"/>
    <col min="3" max="5" width="11.6640625" customWidth="1"/>
    <col min="6" max="6" width="12.6640625" customWidth="1"/>
    <col min="7" max="7" width="2.6640625" customWidth="1"/>
  </cols>
  <sheetData>
    <row r="2" spans="2:6" x14ac:dyDescent="0.3">
      <c r="B2" s="237" t="s">
        <v>313</v>
      </c>
      <c r="C2" s="237"/>
      <c r="D2" s="237"/>
      <c r="E2" s="237"/>
      <c r="F2" s="265"/>
    </row>
    <row r="4" spans="2:6" ht="30" customHeight="1" x14ac:dyDescent="0.3">
      <c r="B4" s="235" t="s">
        <v>314</v>
      </c>
      <c r="C4" s="236"/>
      <c r="D4" s="236"/>
      <c r="E4" s="236"/>
      <c r="F4" s="236"/>
    </row>
    <row r="5" spans="2:6" x14ac:dyDescent="0.3">
      <c r="B5" s="34" t="s">
        <v>3</v>
      </c>
      <c r="C5" s="16" t="s">
        <v>105</v>
      </c>
      <c r="D5" s="16" t="s">
        <v>107</v>
      </c>
      <c r="E5" s="16" t="s">
        <v>4</v>
      </c>
      <c r="F5" s="16" t="s">
        <v>291</v>
      </c>
    </row>
    <row r="6" spans="2:6" x14ac:dyDescent="0.3">
      <c r="B6" s="5" t="s">
        <v>5</v>
      </c>
      <c r="C6" s="7">
        <v>60</v>
      </c>
      <c r="D6" s="3">
        <v>10</v>
      </c>
      <c r="E6" s="7">
        <f>C6+D6</f>
        <v>70</v>
      </c>
      <c r="F6" s="105">
        <v>38</v>
      </c>
    </row>
    <row r="7" spans="2:6" x14ac:dyDescent="0.3">
      <c r="B7" s="5" t="s">
        <v>6</v>
      </c>
      <c r="C7" s="7">
        <v>60</v>
      </c>
      <c r="D7" s="3">
        <v>40</v>
      </c>
      <c r="E7" s="7">
        <f t="shared" ref="E7" si="0">C7+D7</f>
        <v>100</v>
      </c>
      <c r="F7" s="105">
        <v>43</v>
      </c>
    </row>
    <row r="8" spans="2:6" x14ac:dyDescent="0.3">
      <c r="B8" s="5" t="s">
        <v>7</v>
      </c>
      <c r="C8" s="6">
        <v>0</v>
      </c>
      <c r="D8" s="6">
        <v>40</v>
      </c>
      <c r="E8" s="7">
        <v>40</v>
      </c>
      <c r="F8" s="106">
        <v>23</v>
      </c>
    </row>
    <row r="9" spans="2:6" x14ac:dyDescent="0.3">
      <c r="B9" s="5" t="s">
        <v>8</v>
      </c>
      <c r="C9" s="7">
        <v>0</v>
      </c>
      <c r="D9" s="3">
        <v>10</v>
      </c>
      <c r="E9" s="7">
        <v>10</v>
      </c>
      <c r="F9" s="105">
        <v>2</v>
      </c>
    </row>
    <row r="10" spans="2:6" x14ac:dyDescent="0.3">
      <c r="B10" s="104" t="s">
        <v>4</v>
      </c>
      <c r="C10" s="8">
        <f>SUM(C6:C9)</f>
        <v>120</v>
      </c>
      <c r="D10" s="8">
        <f>SUM(D6:D9)</f>
        <v>100</v>
      </c>
      <c r="E10" s="8">
        <f>SUM(E6:E9)</f>
        <v>220</v>
      </c>
      <c r="F10" s="8">
        <f>SUM(F6:F9)</f>
        <v>106</v>
      </c>
    </row>
    <row r="12" spans="2:6" x14ac:dyDescent="0.3">
      <c r="B12" s="246" t="s">
        <v>131</v>
      </c>
      <c r="C12" s="247"/>
      <c r="D12" s="247"/>
      <c r="E12" s="247"/>
      <c r="F12" s="266"/>
    </row>
    <row r="13" spans="2:6" ht="225" customHeight="1" x14ac:dyDescent="0.25">
      <c r="B13" s="249" t="s">
        <v>353</v>
      </c>
      <c r="C13" s="250"/>
      <c r="D13" s="250"/>
      <c r="E13" s="250"/>
      <c r="F13" s="267"/>
    </row>
    <row r="15" spans="2:6" x14ac:dyDescent="0.3">
      <c r="B15" s="246" t="s">
        <v>122</v>
      </c>
      <c r="C15" s="247"/>
      <c r="D15" s="247"/>
      <c r="E15" s="247"/>
      <c r="F15" s="266"/>
    </row>
    <row r="16" spans="2:6" x14ac:dyDescent="0.3">
      <c r="B16" s="238" t="s">
        <v>133</v>
      </c>
      <c r="C16" s="239"/>
      <c r="D16" s="239"/>
      <c r="E16" s="239"/>
      <c r="F16" s="263"/>
    </row>
    <row r="17" spans="2:6" x14ac:dyDescent="0.3">
      <c r="B17" s="252" t="s">
        <v>132</v>
      </c>
      <c r="C17" s="253"/>
      <c r="D17" s="253"/>
      <c r="E17" s="253"/>
      <c r="F17" s="268"/>
    </row>
    <row r="18" spans="2:6" x14ac:dyDescent="0.3">
      <c r="B18" s="241" t="s">
        <v>134</v>
      </c>
      <c r="C18" s="242"/>
      <c r="D18" s="242"/>
      <c r="E18" s="242"/>
      <c r="F18" s="263"/>
    </row>
    <row r="19" spans="2:6" x14ac:dyDescent="0.3">
      <c r="B19" s="269" t="s">
        <v>292</v>
      </c>
      <c r="C19" s="270"/>
      <c r="D19" s="270"/>
      <c r="E19" s="270"/>
      <c r="F19" s="268"/>
    </row>
    <row r="20" spans="2:6" x14ac:dyDescent="0.3">
      <c r="B20" s="238" t="s">
        <v>293</v>
      </c>
      <c r="C20" s="239"/>
      <c r="D20" s="239"/>
      <c r="E20" s="239"/>
      <c r="F20" s="263"/>
    </row>
    <row r="21" spans="2:6" s="108" customFormat="1" ht="30" customHeight="1" x14ac:dyDescent="0.3">
      <c r="B21" s="232" t="s">
        <v>417</v>
      </c>
      <c r="C21" s="233"/>
      <c r="D21" s="233"/>
      <c r="E21" s="233"/>
      <c r="F21" s="264"/>
    </row>
  </sheetData>
  <mergeCells count="11">
    <mergeCell ref="B20:F20"/>
    <mergeCell ref="B21:F21"/>
    <mergeCell ref="B2:F2"/>
    <mergeCell ref="B4:F4"/>
    <mergeCell ref="B12:F12"/>
    <mergeCell ref="B13:F13"/>
    <mergeCell ref="B15:F15"/>
    <mergeCell ref="B16:F16"/>
    <mergeCell ref="B17:F17"/>
    <mergeCell ref="B18:F18"/>
    <mergeCell ref="B19:F19"/>
  </mergeCells>
  <pageMargins left="0.7" right="0.7" top="0.75" bottom="0.75" header="0.3" footer="0.3"/>
  <pageSetup orientation="portrait" r:id="rId1"/>
  <headerFooter>
    <oddFooter>&amp;L&amp;A&amp;RPage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K30"/>
  <sheetViews>
    <sheetView showGridLines="0" zoomScaleNormal="100" workbookViewId="0"/>
  </sheetViews>
  <sheetFormatPr defaultRowHeight="14.4" x14ac:dyDescent="0.3"/>
  <cols>
    <col min="1" max="1" width="2.6640625" customWidth="1"/>
    <col min="2" max="2" width="19.44140625" customWidth="1"/>
    <col min="4" max="4" width="9.6640625" bestFit="1" customWidth="1"/>
    <col min="5" max="5" width="11" bestFit="1" customWidth="1"/>
    <col min="6" max="8" width="12.6640625" customWidth="1"/>
    <col min="9" max="9" width="12.5546875" customWidth="1"/>
    <col min="10" max="10" width="2.6640625" customWidth="1"/>
    <col min="11" max="11" width="9.33203125" hidden="1" customWidth="1"/>
  </cols>
  <sheetData>
    <row r="2" spans="2:11" x14ac:dyDescent="0.3">
      <c r="B2" s="237" t="s">
        <v>315</v>
      </c>
      <c r="C2" s="237"/>
      <c r="D2" s="237"/>
      <c r="E2" s="237"/>
      <c r="F2" s="237"/>
      <c r="G2" s="237"/>
      <c r="H2" s="237"/>
      <c r="I2" s="237"/>
    </row>
    <row r="4" spans="2:11" ht="30" customHeight="1" x14ac:dyDescent="0.3">
      <c r="B4" s="235" t="s">
        <v>316</v>
      </c>
      <c r="C4" s="236"/>
      <c r="D4" s="236"/>
      <c r="E4" s="236"/>
      <c r="F4" s="236"/>
      <c r="G4" s="236"/>
      <c r="H4" s="236"/>
      <c r="I4" s="236"/>
    </row>
    <row r="5" spans="2:11" ht="43.2" x14ac:dyDescent="0.3">
      <c r="B5" s="48" t="s">
        <v>10</v>
      </c>
      <c r="C5" s="16" t="s">
        <v>11</v>
      </c>
      <c r="D5" s="16" t="s">
        <v>143</v>
      </c>
      <c r="E5" s="16" t="s">
        <v>12</v>
      </c>
      <c r="F5" s="16" t="s">
        <v>21</v>
      </c>
      <c r="G5" s="16" t="s">
        <v>20</v>
      </c>
      <c r="H5" s="16" t="s">
        <v>22</v>
      </c>
      <c r="I5" s="16" t="s">
        <v>294</v>
      </c>
      <c r="K5" s="1" t="s">
        <v>23</v>
      </c>
    </row>
    <row r="6" spans="2:11" x14ac:dyDescent="0.3">
      <c r="B6" s="109" t="s">
        <v>105</v>
      </c>
      <c r="C6" s="105" t="s">
        <v>13</v>
      </c>
      <c r="D6" s="105">
        <v>1</v>
      </c>
      <c r="E6" s="110">
        <v>43456</v>
      </c>
      <c r="F6" s="110">
        <v>43478</v>
      </c>
      <c r="G6" s="110">
        <v>43502</v>
      </c>
      <c r="H6" s="105" t="s">
        <v>18</v>
      </c>
      <c r="I6" s="106">
        <f>K6-E6</f>
        <v>40</v>
      </c>
      <c r="K6" s="10">
        <v>43496</v>
      </c>
    </row>
    <row r="7" spans="2:11" x14ac:dyDescent="0.3">
      <c r="B7" s="109" t="s">
        <v>107</v>
      </c>
      <c r="C7" s="105" t="s">
        <v>14</v>
      </c>
      <c r="D7" s="105">
        <v>2</v>
      </c>
      <c r="E7" s="110">
        <v>43474</v>
      </c>
      <c r="F7" s="110">
        <v>43482</v>
      </c>
      <c r="G7" s="110">
        <v>43497</v>
      </c>
      <c r="H7" s="105" t="s">
        <v>18</v>
      </c>
      <c r="I7" s="106">
        <f t="shared" ref="I7:I9" si="0">K7-E7</f>
        <v>22</v>
      </c>
      <c r="K7" s="10">
        <v>43496</v>
      </c>
    </row>
    <row r="8" spans="2:11" x14ac:dyDescent="0.3">
      <c r="B8" s="109" t="s">
        <v>107</v>
      </c>
      <c r="C8" s="105" t="s">
        <v>15</v>
      </c>
      <c r="D8" s="105">
        <v>2</v>
      </c>
      <c r="E8" s="110">
        <v>43451</v>
      </c>
      <c r="F8" s="110">
        <v>43504</v>
      </c>
      <c r="G8" s="110">
        <v>43511</v>
      </c>
      <c r="H8" s="105" t="s">
        <v>19</v>
      </c>
      <c r="I8" s="106">
        <f t="shared" si="0"/>
        <v>45</v>
      </c>
      <c r="K8" s="10">
        <v>43496</v>
      </c>
    </row>
    <row r="9" spans="2:11" x14ac:dyDescent="0.3">
      <c r="B9" s="109" t="s">
        <v>107</v>
      </c>
      <c r="C9" s="105" t="s">
        <v>16</v>
      </c>
      <c r="D9" s="105">
        <v>3</v>
      </c>
      <c r="E9" s="110">
        <v>43478</v>
      </c>
      <c r="F9" s="105" t="s">
        <v>9</v>
      </c>
      <c r="G9" s="105" t="s">
        <v>9</v>
      </c>
      <c r="H9" s="105" t="s">
        <v>19</v>
      </c>
      <c r="I9" s="106">
        <f t="shared" si="0"/>
        <v>18</v>
      </c>
      <c r="K9" s="10">
        <v>43496</v>
      </c>
    </row>
    <row r="10" spans="2:11" x14ac:dyDescent="0.3">
      <c r="B10" s="109" t="s">
        <v>107</v>
      </c>
      <c r="C10" s="105" t="s">
        <v>17</v>
      </c>
      <c r="D10" s="105">
        <v>2</v>
      </c>
      <c r="E10" s="110">
        <v>43466</v>
      </c>
      <c r="F10" s="110">
        <v>43511</v>
      </c>
      <c r="G10" s="110">
        <v>43518</v>
      </c>
      <c r="H10" s="105" t="s">
        <v>19</v>
      </c>
      <c r="I10" s="106">
        <f>K11-E10</f>
        <v>30</v>
      </c>
      <c r="K10" s="10"/>
    </row>
    <row r="11" spans="2:11" x14ac:dyDescent="0.3">
      <c r="B11" s="285" t="s">
        <v>144</v>
      </c>
      <c r="C11" s="286"/>
      <c r="D11" s="13">
        <f>COUNTA(B6:B10)</f>
        <v>5</v>
      </c>
      <c r="E11" s="287"/>
      <c r="F11" s="288"/>
      <c r="G11" s="289" t="s">
        <v>145</v>
      </c>
      <c r="H11" s="288"/>
      <c r="I11" s="13">
        <f>ROUND(SUM(I6:I10)/D11,0)</f>
        <v>31</v>
      </c>
      <c r="K11" s="10">
        <v>43496</v>
      </c>
    </row>
    <row r="13" spans="2:11" x14ac:dyDescent="0.3">
      <c r="B13" s="246" t="s">
        <v>131</v>
      </c>
      <c r="C13" s="277"/>
      <c r="D13" s="277"/>
      <c r="E13" s="277"/>
      <c r="F13" s="277"/>
      <c r="G13" s="277"/>
      <c r="H13" s="277"/>
      <c r="I13" s="278"/>
    </row>
    <row r="14" spans="2:11" ht="160.19999999999999" customHeight="1" x14ac:dyDescent="0.25">
      <c r="B14" s="279" t="s">
        <v>357</v>
      </c>
      <c r="C14" s="280"/>
      <c r="D14" s="280"/>
      <c r="E14" s="280"/>
      <c r="F14" s="280"/>
      <c r="G14" s="280"/>
      <c r="H14" s="280"/>
      <c r="I14" s="281"/>
    </row>
    <row r="15" spans="2:11" ht="15" x14ac:dyDescent="0.25">
      <c r="F15" s="9"/>
      <c r="K15" s="9"/>
    </row>
    <row r="16" spans="2:11" ht="15" x14ac:dyDescent="0.25">
      <c r="B16" s="246" t="s">
        <v>122</v>
      </c>
      <c r="C16" s="277"/>
      <c r="D16" s="277"/>
      <c r="E16" s="277"/>
      <c r="F16" s="277"/>
      <c r="G16" s="277"/>
      <c r="H16" s="277"/>
      <c r="I16" s="278"/>
    </row>
    <row r="17" spans="2:9" ht="15" x14ac:dyDescent="0.25">
      <c r="B17" s="271" t="s">
        <v>133</v>
      </c>
      <c r="C17" s="272"/>
      <c r="D17" s="272"/>
      <c r="E17" s="272"/>
      <c r="F17" s="272"/>
      <c r="G17" s="272"/>
      <c r="H17" s="272"/>
      <c r="I17" s="273"/>
    </row>
    <row r="18" spans="2:9" ht="15" x14ac:dyDescent="0.25">
      <c r="B18" s="293" t="s">
        <v>354</v>
      </c>
      <c r="C18" s="294"/>
      <c r="D18" s="294"/>
      <c r="E18" s="294"/>
      <c r="F18" s="294"/>
      <c r="G18" s="294"/>
      <c r="H18" s="294"/>
      <c r="I18" s="295"/>
    </row>
    <row r="19" spans="2:9" ht="15" x14ac:dyDescent="0.25">
      <c r="B19" s="290" t="s">
        <v>136</v>
      </c>
      <c r="C19" s="291"/>
      <c r="D19" s="291"/>
      <c r="E19" s="291"/>
      <c r="F19" s="291"/>
      <c r="G19" s="291"/>
      <c r="H19" s="291"/>
      <c r="I19" s="292"/>
    </row>
    <row r="20" spans="2:9" x14ac:dyDescent="0.3">
      <c r="B20" s="290" t="s">
        <v>135</v>
      </c>
      <c r="C20" s="291"/>
      <c r="D20" s="291"/>
      <c r="E20" s="291"/>
      <c r="F20" s="291"/>
      <c r="G20" s="291"/>
      <c r="H20" s="291"/>
      <c r="I20" s="292"/>
    </row>
    <row r="21" spans="2:9" x14ac:dyDescent="0.3">
      <c r="B21" s="271" t="s">
        <v>137</v>
      </c>
      <c r="C21" s="272"/>
      <c r="D21" s="272"/>
      <c r="E21" s="272"/>
      <c r="F21" s="272"/>
      <c r="G21" s="272"/>
      <c r="H21" s="272"/>
      <c r="I21" s="273"/>
    </row>
    <row r="22" spans="2:9" ht="30" customHeight="1" x14ac:dyDescent="0.3">
      <c r="B22" s="274" t="s">
        <v>138</v>
      </c>
      <c r="C22" s="275"/>
      <c r="D22" s="275"/>
      <c r="E22" s="275"/>
      <c r="F22" s="275"/>
      <c r="G22" s="275"/>
      <c r="H22" s="275"/>
      <c r="I22" s="276"/>
    </row>
    <row r="23" spans="2:9" x14ac:dyDescent="0.3">
      <c r="B23" s="290" t="s">
        <v>139</v>
      </c>
      <c r="C23" s="291"/>
      <c r="D23" s="291"/>
      <c r="E23" s="291"/>
      <c r="F23" s="291"/>
      <c r="G23" s="291"/>
      <c r="H23" s="291"/>
      <c r="I23" s="292"/>
    </row>
    <row r="24" spans="2:9" ht="30" customHeight="1" x14ac:dyDescent="0.3">
      <c r="B24" s="282" t="s">
        <v>355</v>
      </c>
      <c r="C24" s="283"/>
      <c r="D24" s="283"/>
      <c r="E24" s="283"/>
      <c r="F24" s="283"/>
      <c r="G24" s="283"/>
      <c r="H24" s="283"/>
      <c r="I24" s="284"/>
    </row>
    <row r="25" spans="2:9" x14ac:dyDescent="0.3">
      <c r="B25" s="271" t="s">
        <v>142</v>
      </c>
      <c r="C25" s="272"/>
      <c r="D25" s="272"/>
      <c r="E25" s="272"/>
      <c r="F25" s="272"/>
      <c r="G25" s="272"/>
      <c r="H25" s="272"/>
      <c r="I25" s="273"/>
    </row>
    <row r="26" spans="2:9" ht="30" customHeight="1" x14ac:dyDescent="0.3">
      <c r="B26" s="274" t="s">
        <v>295</v>
      </c>
      <c r="C26" s="275"/>
      <c r="D26" s="275"/>
      <c r="E26" s="275"/>
      <c r="F26" s="275"/>
      <c r="G26" s="275"/>
      <c r="H26" s="275"/>
      <c r="I26" s="276"/>
    </row>
    <row r="27" spans="2:9" x14ac:dyDescent="0.3">
      <c r="B27" s="290" t="s">
        <v>140</v>
      </c>
      <c r="C27" s="291"/>
      <c r="D27" s="291"/>
      <c r="E27" s="291"/>
      <c r="F27" s="291"/>
      <c r="G27" s="291"/>
      <c r="H27" s="291"/>
      <c r="I27" s="292"/>
    </row>
    <row r="28" spans="2:9" ht="30" customHeight="1" x14ac:dyDescent="0.3">
      <c r="B28" s="282" t="s">
        <v>141</v>
      </c>
      <c r="C28" s="283"/>
      <c r="D28" s="283"/>
      <c r="E28" s="283"/>
      <c r="F28" s="283"/>
      <c r="G28" s="283"/>
      <c r="H28" s="283"/>
      <c r="I28" s="284"/>
    </row>
    <row r="29" spans="2:9" x14ac:dyDescent="0.3">
      <c r="B29" s="271" t="s">
        <v>356</v>
      </c>
      <c r="C29" s="272"/>
      <c r="D29" s="272"/>
      <c r="E29" s="272"/>
      <c r="F29" s="272"/>
      <c r="G29" s="272"/>
      <c r="H29" s="272"/>
      <c r="I29" s="273"/>
    </row>
    <row r="30" spans="2:9" ht="64.95" customHeight="1" x14ac:dyDescent="0.3">
      <c r="B30" s="274" t="s">
        <v>418</v>
      </c>
      <c r="C30" s="275"/>
      <c r="D30" s="275"/>
      <c r="E30" s="275"/>
      <c r="F30" s="275"/>
      <c r="G30" s="275"/>
      <c r="H30" s="275"/>
      <c r="I30" s="276"/>
    </row>
  </sheetData>
  <mergeCells count="22">
    <mergeCell ref="B28:I28"/>
    <mergeCell ref="B29:I29"/>
    <mergeCell ref="B30:I30"/>
    <mergeCell ref="B11:C11"/>
    <mergeCell ref="E11:F11"/>
    <mergeCell ref="G11:H11"/>
    <mergeCell ref="B23:I23"/>
    <mergeCell ref="B24:I24"/>
    <mergeCell ref="B25:I25"/>
    <mergeCell ref="B26:I26"/>
    <mergeCell ref="B27:I27"/>
    <mergeCell ref="B18:I18"/>
    <mergeCell ref="B19:I19"/>
    <mergeCell ref="B20:I20"/>
    <mergeCell ref="B2:I2"/>
    <mergeCell ref="B21:I21"/>
    <mergeCell ref="B22:I22"/>
    <mergeCell ref="B4:I4"/>
    <mergeCell ref="B13:I13"/>
    <mergeCell ref="B14:I14"/>
    <mergeCell ref="B17:I17"/>
    <mergeCell ref="B16:I16"/>
  </mergeCells>
  <pageMargins left="0.7" right="0.7" top="0.75" bottom="0.75" header="0.3" footer="0.3"/>
  <pageSetup scale="86" orientation="portrait" r:id="rId1"/>
  <headerFooter>
    <oddFooter>&amp;L&amp;A&amp;RPage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4"/>
  <sheetViews>
    <sheetView showGridLines="0" zoomScale="120" zoomScaleNormal="120" workbookViewId="0">
      <selection activeCell="B14" sqref="B14:E14"/>
    </sheetView>
  </sheetViews>
  <sheetFormatPr defaultRowHeight="14.4" x14ac:dyDescent="0.3"/>
  <cols>
    <col min="1" max="1" width="2.6640625" customWidth="1"/>
    <col min="2" max="2" width="28.6640625" customWidth="1"/>
    <col min="3" max="5" width="11.6640625" customWidth="1"/>
    <col min="6" max="6" width="2.6640625" customWidth="1"/>
  </cols>
  <sheetData>
    <row r="2" spans="2:5" x14ac:dyDescent="0.3">
      <c r="B2" s="237" t="s">
        <v>318</v>
      </c>
      <c r="C2" s="237"/>
      <c r="D2" s="237"/>
      <c r="E2" s="237"/>
    </row>
    <row r="4" spans="2:5" ht="30" customHeight="1" x14ac:dyDescent="0.3">
      <c r="B4" s="235" t="s">
        <v>317</v>
      </c>
      <c r="C4" s="236"/>
      <c r="D4" s="236"/>
      <c r="E4" s="236"/>
    </row>
    <row r="5" spans="2:5" ht="28.95" x14ac:dyDescent="0.3">
      <c r="B5" s="34" t="s">
        <v>32</v>
      </c>
      <c r="C5" s="16" t="s">
        <v>105</v>
      </c>
      <c r="D5" s="16" t="s">
        <v>107</v>
      </c>
      <c r="E5" s="16" t="s">
        <v>0</v>
      </c>
    </row>
    <row r="6" spans="2:5" x14ac:dyDescent="0.3">
      <c r="B6" s="2" t="s">
        <v>33</v>
      </c>
      <c r="C6" s="111">
        <v>13269</v>
      </c>
      <c r="D6" s="111">
        <v>24361</v>
      </c>
      <c r="E6" s="111">
        <f>(C6+D6)</f>
        <v>37630</v>
      </c>
    </row>
    <row r="7" spans="2:5" x14ac:dyDescent="0.3">
      <c r="B7" s="2" t="s">
        <v>27</v>
      </c>
      <c r="C7" s="111">
        <v>402</v>
      </c>
      <c r="D7" s="111">
        <v>3901</v>
      </c>
      <c r="E7" s="111">
        <f t="shared" ref="E7:E10" si="0">(C7+D7)</f>
        <v>4303</v>
      </c>
    </row>
    <row r="8" spans="2:5" x14ac:dyDescent="0.3">
      <c r="B8" s="18" t="s">
        <v>28</v>
      </c>
      <c r="C8" s="111">
        <v>600</v>
      </c>
      <c r="D8" s="111">
        <v>1000</v>
      </c>
      <c r="E8" s="111">
        <f t="shared" si="0"/>
        <v>1600</v>
      </c>
    </row>
    <row r="9" spans="2:5" x14ac:dyDescent="0.3">
      <c r="B9" s="112" t="s">
        <v>29</v>
      </c>
      <c r="C9" s="37">
        <f>(SUM(C6:C8))</f>
        <v>14271</v>
      </c>
      <c r="D9" s="37">
        <f t="shared" ref="D9" si="1">(SUM(D6:D8))</f>
        <v>29262</v>
      </c>
      <c r="E9" s="37">
        <f t="shared" si="0"/>
        <v>43533</v>
      </c>
    </row>
    <row r="10" spans="2:5" x14ac:dyDescent="0.3">
      <c r="B10" s="104" t="s">
        <v>30</v>
      </c>
      <c r="C10" s="111">
        <v>14204</v>
      </c>
      <c r="D10" s="111">
        <v>28267</v>
      </c>
      <c r="E10" s="111">
        <f t="shared" si="0"/>
        <v>42471</v>
      </c>
    </row>
    <row r="11" spans="2:5" x14ac:dyDescent="0.3">
      <c r="B11" s="113" t="s">
        <v>31</v>
      </c>
      <c r="C11" s="114">
        <f>C10/C9</f>
        <v>0.99530516431924887</v>
      </c>
      <c r="D11" s="114">
        <f t="shared" ref="D11:E11" si="2">D10/D9</f>
        <v>0.96599685599070462</v>
      </c>
      <c r="E11" s="114">
        <f t="shared" si="2"/>
        <v>0.97560471366549517</v>
      </c>
    </row>
    <row r="13" spans="2:5" ht="15" x14ac:dyDescent="0.25">
      <c r="B13" s="246" t="s">
        <v>131</v>
      </c>
      <c r="C13" s="247"/>
      <c r="D13" s="247"/>
      <c r="E13" s="248"/>
    </row>
    <row r="14" spans="2:5" ht="120" customHeight="1" x14ac:dyDescent="0.3">
      <c r="B14" s="232" t="s">
        <v>361</v>
      </c>
      <c r="C14" s="233"/>
      <c r="D14" s="233"/>
      <c r="E14" s="234"/>
    </row>
    <row r="16" spans="2:5" ht="15" x14ac:dyDescent="0.25">
      <c r="B16" s="296" t="s">
        <v>122</v>
      </c>
      <c r="C16" s="297"/>
      <c r="D16" s="297"/>
      <c r="E16" s="298"/>
    </row>
    <row r="17" spans="2:5" ht="15" x14ac:dyDescent="0.25">
      <c r="B17" s="238" t="s">
        <v>146</v>
      </c>
      <c r="C17" s="239"/>
      <c r="D17" s="239"/>
      <c r="E17" s="240"/>
    </row>
    <row r="18" spans="2:5" ht="15" customHeight="1" x14ac:dyDescent="0.3">
      <c r="B18" s="232" t="s">
        <v>148</v>
      </c>
      <c r="C18" s="233"/>
      <c r="D18" s="233"/>
      <c r="E18" s="234"/>
    </row>
    <row r="19" spans="2:5" x14ac:dyDescent="0.3">
      <c r="B19" s="299" t="s">
        <v>147</v>
      </c>
      <c r="C19" s="300"/>
      <c r="D19" s="300"/>
      <c r="E19" s="301"/>
    </row>
    <row r="20" spans="2:5" ht="60" customHeight="1" x14ac:dyDescent="0.3">
      <c r="B20" s="255" t="s">
        <v>149</v>
      </c>
      <c r="C20" s="256"/>
      <c r="D20" s="256"/>
      <c r="E20" s="257"/>
    </row>
    <row r="21" spans="2:5" x14ac:dyDescent="0.3">
      <c r="B21" s="238" t="s">
        <v>358</v>
      </c>
      <c r="C21" s="239"/>
      <c r="D21" s="239"/>
      <c r="E21" s="240"/>
    </row>
    <row r="22" spans="2:5" ht="30" customHeight="1" x14ac:dyDescent="0.3">
      <c r="B22" s="232" t="s">
        <v>360</v>
      </c>
      <c r="C22" s="233"/>
      <c r="D22" s="233"/>
      <c r="E22" s="234"/>
    </row>
    <row r="23" spans="2:5" x14ac:dyDescent="0.3">
      <c r="B23" s="299" t="s">
        <v>359</v>
      </c>
      <c r="C23" s="300"/>
      <c r="D23" s="300"/>
      <c r="E23" s="301"/>
    </row>
    <row r="24" spans="2:5" ht="30" customHeight="1" x14ac:dyDescent="0.3">
      <c r="B24" s="255" t="s">
        <v>150</v>
      </c>
      <c r="C24" s="256"/>
      <c r="D24" s="256"/>
      <c r="E24" s="257"/>
    </row>
  </sheetData>
  <mergeCells count="13">
    <mergeCell ref="B22:E22"/>
    <mergeCell ref="B23:E23"/>
    <mergeCell ref="B24:E24"/>
    <mergeCell ref="B17:E17"/>
    <mergeCell ref="B18:E18"/>
    <mergeCell ref="B19:E19"/>
    <mergeCell ref="B20:E20"/>
    <mergeCell ref="B21:E21"/>
    <mergeCell ref="B4:E4"/>
    <mergeCell ref="B2:E2"/>
    <mergeCell ref="B13:E13"/>
    <mergeCell ref="B14:E14"/>
    <mergeCell ref="B16:E16"/>
  </mergeCells>
  <pageMargins left="0.7" right="0.7" top="0.75" bottom="0.75" header="0.3" footer="0.3"/>
  <pageSetup orientation="portrait" r:id="rId1"/>
  <headerFooter>
    <oddFooter>&amp;L&amp;A&amp;RPage &amp;P of &amp;N</oddFooter>
  </headerFooter>
  <ignoredErrors>
    <ignoredError sqref="E9"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7"/>
  <sheetViews>
    <sheetView showGridLines="0" zoomScale="120" zoomScaleNormal="120" workbookViewId="0"/>
  </sheetViews>
  <sheetFormatPr defaultRowHeight="14.4" x14ac:dyDescent="0.3"/>
  <cols>
    <col min="1" max="1" width="2.6640625" customWidth="1"/>
    <col min="2" max="2" width="26.5546875" bestFit="1" customWidth="1"/>
    <col min="3" max="5" width="11.6640625" customWidth="1"/>
    <col min="6" max="6" width="2.6640625" customWidth="1"/>
  </cols>
  <sheetData>
    <row r="2" spans="2:5" x14ac:dyDescent="0.3">
      <c r="B2" s="237" t="s">
        <v>319</v>
      </c>
      <c r="C2" s="265"/>
      <c r="D2" s="265"/>
      <c r="E2" s="265"/>
    </row>
    <row r="4" spans="2:5" ht="30" customHeight="1" x14ac:dyDescent="0.3">
      <c r="B4" s="235" t="s">
        <v>320</v>
      </c>
      <c r="C4" s="236"/>
      <c r="D4" s="236"/>
      <c r="E4" s="236"/>
    </row>
    <row r="5" spans="2:5" ht="28.95" x14ac:dyDescent="0.3">
      <c r="B5" s="34" t="s">
        <v>32</v>
      </c>
      <c r="C5" s="16" t="s">
        <v>105</v>
      </c>
      <c r="D5" s="16" t="s">
        <v>107</v>
      </c>
      <c r="E5" s="16" t="s">
        <v>0</v>
      </c>
    </row>
    <row r="6" spans="2:5" x14ac:dyDescent="0.3">
      <c r="B6" s="304" t="s">
        <v>4</v>
      </c>
      <c r="C6" s="303"/>
      <c r="D6" s="303"/>
      <c r="E6" s="303"/>
    </row>
    <row r="7" spans="2:5" x14ac:dyDescent="0.3">
      <c r="B7" s="2" t="s">
        <v>34</v>
      </c>
      <c r="C7" s="117">
        <v>2</v>
      </c>
      <c r="D7" s="117">
        <v>7</v>
      </c>
      <c r="E7" s="7">
        <f>SUM(C7:D7)</f>
        <v>9</v>
      </c>
    </row>
    <row r="8" spans="2:5" x14ac:dyDescent="0.3">
      <c r="B8" s="2" t="s">
        <v>35</v>
      </c>
      <c r="C8" s="118">
        <v>2238</v>
      </c>
      <c r="D8" s="118">
        <v>6205</v>
      </c>
      <c r="E8" s="20">
        <f>SUM(C8:D8)</f>
        <v>8443</v>
      </c>
    </row>
    <row r="9" spans="2:5" ht="6" customHeight="1" x14ac:dyDescent="0.3">
      <c r="B9" s="2"/>
      <c r="C9" s="20"/>
      <c r="D9" s="20"/>
      <c r="E9" s="20"/>
    </row>
    <row r="10" spans="2:5" x14ac:dyDescent="0.3">
      <c r="B10" s="302" t="s">
        <v>36</v>
      </c>
      <c r="C10" s="303"/>
      <c r="D10" s="303"/>
      <c r="E10" s="303"/>
    </row>
    <row r="11" spans="2:5" x14ac:dyDescent="0.3">
      <c r="B11" s="2" t="s">
        <v>34</v>
      </c>
      <c r="C11" s="105">
        <v>2</v>
      </c>
      <c r="D11" s="105">
        <v>4</v>
      </c>
      <c r="E11" s="19">
        <f>C11+D11</f>
        <v>6</v>
      </c>
    </row>
    <row r="12" spans="2:5" ht="15" x14ac:dyDescent="0.25">
      <c r="B12" s="2" t="s">
        <v>35</v>
      </c>
      <c r="C12" s="115">
        <v>2238</v>
      </c>
      <c r="D12" s="115">
        <v>3312</v>
      </c>
      <c r="E12" s="20">
        <f>C12+D12</f>
        <v>5550</v>
      </c>
    </row>
    <row r="13" spans="2:5" ht="6" customHeight="1" x14ac:dyDescent="0.25">
      <c r="B13" s="2"/>
      <c r="C13" s="20"/>
      <c r="D13" s="20"/>
      <c r="E13" s="20"/>
    </row>
    <row r="14" spans="2:5" ht="15" x14ac:dyDescent="0.25">
      <c r="B14" s="302" t="s">
        <v>154</v>
      </c>
      <c r="C14" s="303"/>
      <c r="D14" s="303"/>
      <c r="E14" s="303"/>
    </row>
    <row r="15" spans="2:5" ht="15" x14ac:dyDescent="0.25">
      <c r="B15" s="2" t="s">
        <v>34</v>
      </c>
      <c r="C15" s="116">
        <v>0</v>
      </c>
      <c r="D15" s="116">
        <v>0</v>
      </c>
      <c r="E15" s="19">
        <v>0</v>
      </c>
    </row>
    <row r="16" spans="2:5" ht="15" x14ac:dyDescent="0.25">
      <c r="B16" s="2" t="s">
        <v>35</v>
      </c>
      <c r="C16" s="115">
        <v>0</v>
      </c>
      <c r="D16" s="115">
        <v>0</v>
      </c>
      <c r="E16" s="20">
        <f>C16+D16</f>
        <v>0</v>
      </c>
    </row>
    <row r="17" spans="2:5" ht="6" customHeight="1" x14ac:dyDescent="0.25">
      <c r="B17" s="2"/>
      <c r="C17" s="20"/>
      <c r="D17" s="20"/>
      <c r="E17" s="20"/>
    </row>
    <row r="18" spans="2:5" ht="15" x14ac:dyDescent="0.25">
      <c r="B18" s="302" t="s">
        <v>153</v>
      </c>
      <c r="C18" s="303"/>
      <c r="D18" s="303"/>
      <c r="E18" s="303"/>
    </row>
    <row r="19" spans="2:5" ht="15" x14ac:dyDescent="0.25">
      <c r="B19" s="2" t="s">
        <v>34</v>
      </c>
      <c r="C19" s="116">
        <v>0</v>
      </c>
      <c r="D19" s="116">
        <v>3</v>
      </c>
      <c r="E19" s="19">
        <f>C19+D19</f>
        <v>3</v>
      </c>
    </row>
    <row r="20" spans="2:5" ht="15" x14ac:dyDescent="0.25">
      <c r="B20" s="2" t="s">
        <v>35</v>
      </c>
      <c r="C20" s="115">
        <v>0</v>
      </c>
      <c r="D20" s="115">
        <v>2893</v>
      </c>
      <c r="E20" s="20">
        <f>C20+D20</f>
        <v>2893</v>
      </c>
    </row>
    <row r="22" spans="2:5" ht="15" x14ac:dyDescent="0.25">
      <c r="B22" s="246" t="s">
        <v>131</v>
      </c>
      <c r="C22" s="247"/>
      <c r="D22" s="247"/>
      <c r="E22" s="248"/>
    </row>
    <row r="23" spans="2:5" ht="310.2" customHeight="1" x14ac:dyDescent="0.3">
      <c r="B23" s="232" t="s">
        <v>441</v>
      </c>
      <c r="C23" s="233"/>
      <c r="D23" s="233"/>
      <c r="E23" s="234"/>
    </row>
    <row r="25" spans="2:5" x14ac:dyDescent="0.3">
      <c r="B25" s="296" t="s">
        <v>122</v>
      </c>
      <c r="C25" s="297"/>
      <c r="D25" s="297"/>
      <c r="E25" s="298"/>
    </row>
    <row r="26" spans="2:5" x14ac:dyDescent="0.3">
      <c r="B26" s="238" t="s">
        <v>151</v>
      </c>
      <c r="C26" s="239"/>
      <c r="D26" s="239"/>
      <c r="E26" s="240"/>
    </row>
    <row r="27" spans="2:5" ht="45" customHeight="1" x14ac:dyDescent="0.3">
      <c r="B27" s="232" t="s">
        <v>362</v>
      </c>
      <c r="C27" s="233"/>
      <c r="D27" s="233"/>
      <c r="E27" s="234"/>
    </row>
    <row r="28" spans="2:5" x14ac:dyDescent="0.3">
      <c r="B28" s="299" t="s">
        <v>152</v>
      </c>
      <c r="C28" s="300"/>
      <c r="D28" s="300"/>
      <c r="E28" s="301"/>
    </row>
    <row r="29" spans="2:5" ht="45" customHeight="1" x14ac:dyDescent="0.3">
      <c r="B29" s="255" t="s">
        <v>363</v>
      </c>
      <c r="C29" s="256"/>
      <c r="D29" s="256"/>
      <c r="E29" s="257"/>
    </row>
    <row r="30" spans="2:5" x14ac:dyDescent="0.3">
      <c r="B30" s="238" t="s">
        <v>156</v>
      </c>
      <c r="C30" s="239"/>
      <c r="D30" s="239"/>
      <c r="E30" s="240"/>
    </row>
    <row r="31" spans="2:5" ht="30" customHeight="1" x14ac:dyDescent="0.3">
      <c r="B31" s="232" t="s">
        <v>155</v>
      </c>
      <c r="C31" s="233"/>
      <c r="D31" s="233"/>
      <c r="E31" s="234"/>
    </row>
    <row r="32" spans="2:5" x14ac:dyDescent="0.3">
      <c r="B32" s="299" t="s">
        <v>157</v>
      </c>
      <c r="C32" s="300"/>
      <c r="D32" s="300"/>
      <c r="E32" s="301"/>
    </row>
    <row r="33" spans="2:5" ht="30" customHeight="1" x14ac:dyDescent="0.3">
      <c r="B33" s="255" t="s">
        <v>364</v>
      </c>
      <c r="C33" s="256"/>
      <c r="D33" s="256"/>
      <c r="E33" s="257"/>
    </row>
    <row r="34" spans="2:5" x14ac:dyDescent="0.3">
      <c r="B34" s="238" t="s">
        <v>158</v>
      </c>
      <c r="C34" s="239"/>
      <c r="D34" s="239"/>
      <c r="E34" s="240"/>
    </row>
    <row r="35" spans="2:5" ht="64.95" customHeight="1" x14ac:dyDescent="0.3">
      <c r="B35" s="232" t="s">
        <v>365</v>
      </c>
      <c r="C35" s="233"/>
      <c r="D35" s="233"/>
      <c r="E35" s="234"/>
    </row>
    <row r="36" spans="2:5" x14ac:dyDescent="0.3">
      <c r="B36" s="299" t="s">
        <v>159</v>
      </c>
      <c r="C36" s="300"/>
      <c r="D36" s="300"/>
      <c r="E36" s="301"/>
    </row>
    <row r="37" spans="2:5" ht="48" customHeight="1" x14ac:dyDescent="0.3">
      <c r="B37" s="255" t="s">
        <v>366</v>
      </c>
      <c r="C37" s="256"/>
      <c r="D37" s="256"/>
      <c r="E37" s="257"/>
    </row>
  </sheetData>
  <mergeCells count="21">
    <mergeCell ref="B27:E27"/>
    <mergeCell ref="B28:E28"/>
    <mergeCell ref="B29:E29"/>
    <mergeCell ref="B30:E30"/>
    <mergeCell ref="B31:E31"/>
    <mergeCell ref="B34:E34"/>
    <mergeCell ref="B35:E35"/>
    <mergeCell ref="B36:E36"/>
    <mergeCell ref="B37:E37"/>
    <mergeCell ref="B2:E2"/>
    <mergeCell ref="B22:E22"/>
    <mergeCell ref="B23:E23"/>
    <mergeCell ref="B25:E25"/>
    <mergeCell ref="B26:E26"/>
    <mergeCell ref="B4:E4"/>
    <mergeCell ref="B18:E18"/>
    <mergeCell ref="B14:E14"/>
    <mergeCell ref="B6:E6"/>
    <mergeCell ref="B10:E10"/>
    <mergeCell ref="B32:E32"/>
    <mergeCell ref="B33:E33"/>
  </mergeCells>
  <pageMargins left="0.7" right="0.7" top="0.75" bottom="0.75" header="0.3" footer="0.3"/>
  <pageSetup orientation="portrait" r:id="rId1"/>
  <headerFooter>
    <oddFooter>&amp;L&amp;A&amp;RPage &amp;P of &amp;N</oddFooter>
  </headerFooter>
  <rowBreaks count="1" manualBreakCount="1">
    <brk id="24"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1"/>
  <sheetViews>
    <sheetView showGridLines="0" zoomScale="120" zoomScaleNormal="120" workbookViewId="0"/>
  </sheetViews>
  <sheetFormatPr defaultRowHeight="14.4" x14ac:dyDescent="0.3"/>
  <cols>
    <col min="1" max="1" width="2.6640625" customWidth="1"/>
    <col min="2" max="2" width="38.33203125" bestFit="1" customWidth="1"/>
    <col min="3" max="5" width="11.6640625" customWidth="1"/>
    <col min="6" max="6" width="2.6640625" customWidth="1"/>
  </cols>
  <sheetData>
    <row r="2" spans="2:5" x14ac:dyDescent="0.3">
      <c r="B2" s="237" t="s">
        <v>321</v>
      </c>
      <c r="C2" s="265"/>
      <c r="D2" s="265"/>
      <c r="E2" s="265"/>
    </row>
    <row r="4" spans="2:5" ht="30" customHeight="1" x14ac:dyDescent="0.3">
      <c r="B4" s="235" t="s">
        <v>322</v>
      </c>
      <c r="C4" s="236"/>
      <c r="D4" s="236"/>
      <c r="E4" s="236"/>
    </row>
    <row r="5" spans="2:5" ht="28.95" x14ac:dyDescent="0.3">
      <c r="B5" s="34" t="s">
        <v>32</v>
      </c>
      <c r="C5" s="16" t="s">
        <v>105</v>
      </c>
      <c r="D5" s="16" t="s">
        <v>107</v>
      </c>
      <c r="E5" s="16" t="s">
        <v>0</v>
      </c>
    </row>
    <row r="6" spans="2:5" ht="15" customHeight="1" x14ac:dyDescent="0.3">
      <c r="B6" s="2" t="s">
        <v>37</v>
      </c>
      <c r="C6" s="116">
        <v>8</v>
      </c>
      <c r="D6" s="116">
        <v>14</v>
      </c>
      <c r="E6" s="19">
        <f>C6+D6</f>
        <v>22</v>
      </c>
    </row>
    <row r="7" spans="2:5" ht="15" customHeight="1" x14ac:dyDescent="0.3">
      <c r="B7" s="2" t="s">
        <v>40</v>
      </c>
      <c r="C7" s="116">
        <v>115</v>
      </c>
      <c r="D7" s="116">
        <v>108</v>
      </c>
      <c r="E7" s="19">
        <f t="shared" ref="E7:E12" si="0">C7+D7</f>
        <v>223</v>
      </c>
    </row>
    <row r="8" spans="2:5" ht="15" customHeight="1" x14ac:dyDescent="0.3">
      <c r="B8" s="18" t="s">
        <v>39</v>
      </c>
      <c r="C8" s="116">
        <v>120</v>
      </c>
      <c r="D8" s="116">
        <v>101</v>
      </c>
      <c r="E8" s="19">
        <f t="shared" si="0"/>
        <v>221</v>
      </c>
    </row>
    <row r="9" spans="2:5" ht="15" customHeight="1" x14ac:dyDescent="0.3">
      <c r="B9" s="2" t="s">
        <v>38</v>
      </c>
      <c r="C9" s="19">
        <f>(C6+C7-C8)</f>
        <v>3</v>
      </c>
      <c r="D9" s="19">
        <f>(D6+D7-D8)</f>
        <v>21</v>
      </c>
      <c r="E9" s="19">
        <f t="shared" ref="E9" si="1">E6+E7-E8</f>
        <v>24</v>
      </c>
    </row>
    <row r="10" spans="2:5" ht="7.95" customHeight="1" x14ac:dyDescent="0.3">
      <c r="B10" s="2"/>
      <c r="C10" s="19"/>
      <c r="D10" s="19"/>
      <c r="E10" s="19"/>
    </row>
    <row r="11" spans="2:5" ht="15" customHeight="1" x14ac:dyDescent="0.3">
      <c r="B11" s="18" t="s">
        <v>39</v>
      </c>
      <c r="C11" s="19">
        <f>(C8)</f>
        <v>120</v>
      </c>
      <c r="D11" s="19">
        <f>(D8)</f>
        <v>101</v>
      </c>
      <c r="E11" s="19">
        <f>C11+D11</f>
        <v>221</v>
      </c>
    </row>
    <row r="12" spans="2:5" ht="15" customHeight="1" x14ac:dyDescent="0.25">
      <c r="B12" s="18" t="s">
        <v>161</v>
      </c>
      <c r="C12" s="116">
        <v>1436</v>
      </c>
      <c r="D12" s="116">
        <v>1284</v>
      </c>
      <c r="E12" s="19">
        <f t="shared" si="0"/>
        <v>2720</v>
      </c>
    </row>
    <row r="13" spans="2:5" ht="15" customHeight="1" x14ac:dyDescent="0.25">
      <c r="B13" s="18" t="s">
        <v>160</v>
      </c>
      <c r="C13" s="22">
        <f>(ROUND(C12/12,0))</f>
        <v>120</v>
      </c>
      <c r="D13" s="22">
        <f>(ROUND(D12/12,0))</f>
        <v>107</v>
      </c>
      <c r="E13" s="19">
        <f>ROUND(E12/12,0)</f>
        <v>227</v>
      </c>
    </row>
    <row r="15" spans="2:5" ht="15" x14ac:dyDescent="0.25">
      <c r="B15" s="296" t="s">
        <v>131</v>
      </c>
      <c r="C15" s="297"/>
      <c r="D15" s="297"/>
      <c r="E15" s="298"/>
    </row>
    <row r="16" spans="2:5" ht="364.95" customHeight="1" x14ac:dyDescent="0.3">
      <c r="B16" s="305" t="s">
        <v>442</v>
      </c>
      <c r="C16" s="306"/>
      <c r="D16" s="306"/>
      <c r="E16" s="307"/>
    </row>
    <row r="17" spans="2:5" ht="175.2" customHeight="1" x14ac:dyDescent="0.3">
      <c r="B17" s="308" t="s">
        <v>372</v>
      </c>
      <c r="C17" s="309"/>
      <c r="D17" s="309"/>
      <c r="E17" s="309"/>
    </row>
    <row r="19" spans="2:5" x14ac:dyDescent="0.3">
      <c r="B19" s="296" t="s">
        <v>122</v>
      </c>
      <c r="C19" s="297"/>
      <c r="D19" s="297"/>
      <c r="E19" s="298"/>
    </row>
    <row r="20" spans="2:5" x14ac:dyDescent="0.3">
      <c r="B20" s="238" t="s">
        <v>162</v>
      </c>
      <c r="C20" s="239"/>
      <c r="D20" s="239"/>
      <c r="E20" s="240"/>
    </row>
    <row r="21" spans="2:5" ht="30" customHeight="1" x14ac:dyDescent="0.3">
      <c r="B21" s="232" t="s">
        <v>367</v>
      </c>
      <c r="C21" s="233"/>
      <c r="D21" s="233"/>
      <c r="E21" s="234"/>
    </row>
    <row r="22" spans="2:5" x14ac:dyDescent="0.3">
      <c r="B22" s="299" t="s">
        <v>368</v>
      </c>
      <c r="C22" s="300"/>
      <c r="D22" s="300"/>
      <c r="E22" s="301"/>
    </row>
    <row r="23" spans="2:5" ht="30" customHeight="1" x14ac:dyDescent="0.3">
      <c r="B23" s="255" t="s">
        <v>164</v>
      </c>
      <c r="C23" s="256"/>
      <c r="D23" s="256"/>
      <c r="E23" s="257"/>
    </row>
    <row r="24" spans="2:5" x14ac:dyDescent="0.3">
      <c r="B24" s="238" t="s">
        <v>369</v>
      </c>
      <c r="C24" s="239"/>
      <c r="D24" s="239"/>
      <c r="E24" s="240"/>
    </row>
    <row r="25" spans="2:5" ht="30" customHeight="1" x14ac:dyDescent="0.3">
      <c r="B25" s="232" t="s">
        <v>165</v>
      </c>
      <c r="C25" s="233"/>
      <c r="D25" s="233"/>
      <c r="E25" s="234"/>
    </row>
    <row r="26" spans="2:5" x14ac:dyDescent="0.3">
      <c r="B26" s="299" t="s">
        <v>163</v>
      </c>
      <c r="C26" s="300"/>
      <c r="D26" s="300"/>
      <c r="E26" s="301"/>
    </row>
    <row r="27" spans="2:5" ht="30" customHeight="1" x14ac:dyDescent="0.3">
      <c r="B27" s="255" t="s">
        <v>166</v>
      </c>
      <c r="C27" s="256"/>
      <c r="D27" s="256"/>
      <c r="E27" s="257"/>
    </row>
    <row r="28" spans="2:5" x14ac:dyDescent="0.3">
      <c r="B28" s="238" t="s">
        <v>370</v>
      </c>
      <c r="C28" s="239"/>
      <c r="D28" s="239"/>
      <c r="E28" s="240"/>
    </row>
    <row r="29" spans="2:5" ht="30.6" customHeight="1" x14ac:dyDescent="0.3">
      <c r="B29" s="232" t="s">
        <v>168</v>
      </c>
      <c r="C29" s="233"/>
      <c r="D29" s="233"/>
      <c r="E29" s="234"/>
    </row>
    <row r="30" spans="2:5" x14ac:dyDescent="0.3">
      <c r="B30" s="299" t="s">
        <v>167</v>
      </c>
      <c r="C30" s="300"/>
      <c r="D30" s="300"/>
      <c r="E30" s="301"/>
    </row>
    <row r="31" spans="2:5" ht="30" customHeight="1" x14ac:dyDescent="0.3">
      <c r="B31" s="255" t="s">
        <v>371</v>
      </c>
      <c r="C31" s="256"/>
      <c r="D31" s="256"/>
      <c r="E31" s="257"/>
    </row>
  </sheetData>
  <mergeCells count="18">
    <mergeCell ref="B2:E2"/>
    <mergeCell ref="B4:E4"/>
    <mergeCell ref="B15:E15"/>
    <mergeCell ref="B16:E16"/>
    <mergeCell ref="B19:E19"/>
    <mergeCell ref="B17:E17"/>
    <mergeCell ref="B20:E20"/>
    <mergeCell ref="B21:E21"/>
    <mergeCell ref="B29:E29"/>
    <mergeCell ref="B30:E30"/>
    <mergeCell ref="B31:E31"/>
    <mergeCell ref="B23:E23"/>
    <mergeCell ref="B24:E24"/>
    <mergeCell ref="B25:E25"/>
    <mergeCell ref="B26:E26"/>
    <mergeCell ref="B27:E27"/>
    <mergeCell ref="B28:E28"/>
    <mergeCell ref="B22:E22"/>
  </mergeCells>
  <pageMargins left="0.7" right="0.7" top="0.75" bottom="0.75" header="0.3" footer="0.3"/>
  <pageSetup fitToHeight="0" orientation="portrait" r:id="rId1"/>
  <headerFooter>
    <oddFooter>&amp;L&amp;A&amp;RPage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7"/>
  <sheetViews>
    <sheetView showGridLines="0" zoomScale="120" zoomScaleNormal="120" workbookViewId="0">
      <selection activeCell="B4" sqref="B4:E4"/>
    </sheetView>
  </sheetViews>
  <sheetFormatPr defaultRowHeight="14.4" x14ac:dyDescent="0.3"/>
  <cols>
    <col min="1" max="1" width="2.6640625" customWidth="1"/>
    <col min="2" max="2" width="26.6640625" customWidth="1"/>
    <col min="3" max="3" width="12.33203125" customWidth="1"/>
    <col min="4" max="4" width="13" customWidth="1"/>
    <col min="5" max="5" width="10.6640625" customWidth="1"/>
    <col min="6" max="6" width="2.6640625" customWidth="1"/>
    <col min="7" max="7" width="3.6640625" customWidth="1"/>
  </cols>
  <sheetData>
    <row r="2" spans="2:5" x14ac:dyDescent="0.3">
      <c r="B2" s="237" t="s">
        <v>323</v>
      </c>
      <c r="C2" s="237"/>
      <c r="D2" s="237"/>
      <c r="E2" s="237"/>
    </row>
    <row r="4" spans="2:5" ht="30" customHeight="1" x14ac:dyDescent="0.3">
      <c r="B4" s="235" t="s">
        <v>324</v>
      </c>
      <c r="C4" s="236"/>
      <c r="D4" s="236"/>
      <c r="E4" s="236"/>
    </row>
    <row r="5" spans="2:5" ht="30" customHeight="1" x14ac:dyDescent="0.3">
      <c r="B5" s="34" t="s">
        <v>32</v>
      </c>
      <c r="C5" s="16" t="s">
        <v>105</v>
      </c>
      <c r="D5" s="16" t="s">
        <v>107</v>
      </c>
      <c r="E5" s="16" t="s">
        <v>0</v>
      </c>
    </row>
    <row r="6" spans="2:5" x14ac:dyDescent="0.3">
      <c r="B6" s="2" t="s">
        <v>40</v>
      </c>
      <c r="C6" s="19">
        <v>4</v>
      </c>
      <c r="D6" s="19">
        <v>6</v>
      </c>
      <c r="E6" s="19">
        <f>C6+D6</f>
        <v>10</v>
      </c>
    </row>
    <row r="7" spans="2:5" x14ac:dyDescent="0.3">
      <c r="B7" s="2" t="s">
        <v>169</v>
      </c>
      <c r="C7" s="19">
        <v>4</v>
      </c>
      <c r="D7" s="19">
        <v>5</v>
      </c>
      <c r="E7" s="19">
        <f t="shared" ref="E7" si="0">C7+D7</f>
        <v>9</v>
      </c>
    </row>
    <row r="8" spans="2:5" x14ac:dyDescent="0.3">
      <c r="B8" s="18" t="s">
        <v>172</v>
      </c>
      <c r="C8" s="4">
        <f>C7/C6</f>
        <v>1</v>
      </c>
      <c r="D8" s="4">
        <f>D7/D6</f>
        <v>0.83333333333333337</v>
      </c>
      <c r="E8" s="4">
        <f>E7/E6</f>
        <v>0.9</v>
      </c>
    </row>
    <row r="10" spans="2:5" x14ac:dyDescent="0.3">
      <c r="B10" s="246" t="s">
        <v>131</v>
      </c>
      <c r="C10" s="247"/>
      <c r="D10" s="247"/>
      <c r="E10" s="248"/>
    </row>
    <row r="11" spans="2:5" ht="90" customHeight="1" x14ac:dyDescent="0.3">
      <c r="B11" s="232" t="s">
        <v>173</v>
      </c>
      <c r="C11" s="233"/>
      <c r="D11" s="233"/>
      <c r="E11" s="234"/>
    </row>
    <row r="13" spans="2:5" ht="15" x14ac:dyDescent="0.25">
      <c r="B13" s="296" t="s">
        <v>122</v>
      </c>
      <c r="C13" s="297"/>
      <c r="D13" s="297"/>
      <c r="E13" s="298"/>
    </row>
    <row r="14" spans="2:5" ht="15" x14ac:dyDescent="0.25">
      <c r="B14" s="238" t="s">
        <v>384</v>
      </c>
      <c r="C14" s="239"/>
      <c r="D14" s="239"/>
      <c r="E14" s="240"/>
    </row>
    <row r="15" spans="2:5" ht="30" customHeight="1" x14ac:dyDescent="0.25">
      <c r="B15" s="232" t="s">
        <v>385</v>
      </c>
      <c r="C15" s="233"/>
      <c r="D15" s="233"/>
      <c r="E15" s="234"/>
    </row>
    <row r="16" spans="2:5" ht="15" x14ac:dyDescent="0.25">
      <c r="B16" s="299" t="s">
        <v>171</v>
      </c>
      <c r="C16" s="300"/>
      <c r="D16" s="300"/>
      <c r="E16" s="301"/>
    </row>
    <row r="17" spans="2:5" ht="30" customHeight="1" x14ac:dyDescent="0.25">
      <c r="B17" s="255" t="s">
        <v>170</v>
      </c>
      <c r="C17" s="256"/>
      <c r="D17" s="256"/>
      <c r="E17" s="257"/>
    </row>
  </sheetData>
  <mergeCells count="9">
    <mergeCell ref="B15:E15"/>
    <mergeCell ref="B16:E16"/>
    <mergeCell ref="B17:E17"/>
    <mergeCell ref="B4:E4"/>
    <mergeCell ref="B2:E2"/>
    <mergeCell ref="B10:E10"/>
    <mergeCell ref="B11:E11"/>
    <mergeCell ref="B13:E13"/>
    <mergeCell ref="B14:E14"/>
  </mergeCells>
  <pageMargins left="0.7" right="0.7" top="0.75" bottom="0.75" header="0.3" footer="0.3"/>
  <pageSetup orientation="portrait" r:id="rId1"/>
  <headerFooter>
    <oddFooter>&amp;L&amp;A&amp;RPage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8ACDDCAE5F634F93EE8D15D4BEDA51" ma:contentTypeVersion="10" ma:contentTypeDescription="Create a new document." ma:contentTypeScope="" ma:versionID="20f835200955323b77017a2c4cb77e9d">
  <xsd:schema xmlns:xsd="http://www.w3.org/2001/XMLSchema" xmlns:xs="http://www.w3.org/2001/XMLSchema" xmlns:p="http://schemas.microsoft.com/office/2006/metadata/properties" xmlns:ns2="b2d1cbd3-3bd0-4f3d-9f01-4fa542eb2c78" xmlns:ns3="35275609-f688-4bce-a538-d692ffaa6399" targetNamespace="http://schemas.microsoft.com/office/2006/metadata/properties" ma:root="true" ma:fieldsID="4b85f7ad280c1969e22e6aa2c8db1cbd" ns2:_="" ns3:_="">
    <xsd:import namespace="b2d1cbd3-3bd0-4f3d-9f01-4fa542eb2c78"/>
    <xsd:import namespace="35275609-f688-4bce-a538-d692ffaa639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d1cbd3-3bd0-4f3d-9f01-4fa542eb2c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275609-f688-4bce-a538-d692ffaa639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9AA1FC-4A50-473F-B99D-BB2F6E5F2766}"/>
</file>

<file path=customXml/itemProps2.xml><?xml version="1.0" encoding="utf-8"?>
<ds:datastoreItem xmlns:ds="http://schemas.openxmlformats.org/officeDocument/2006/customXml" ds:itemID="{82AA5A7D-51AB-49CA-A9CB-F77D079F82AE}"/>
</file>

<file path=customXml/itemProps3.xml><?xml version="1.0" encoding="utf-8"?>
<ds:datastoreItem xmlns:ds="http://schemas.openxmlformats.org/officeDocument/2006/customXml" ds:itemID="{C0F2411D-AA48-4EF8-B3DF-3DC38246A5E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13</vt:i4>
      </vt:variant>
    </vt:vector>
  </HeadingPairs>
  <TitlesOfParts>
    <vt:vector size="30" baseType="lpstr">
      <vt:lpstr>Table of Contents</vt:lpstr>
      <vt:lpstr>1. PH Occupancy</vt:lpstr>
      <vt:lpstr>2. PH Occupancy Trend</vt:lpstr>
      <vt:lpstr>3. PH Waiting List</vt:lpstr>
      <vt:lpstr>4. PH Vacant Unit Status</vt:lpstr>
      <vt:lpstr>5. Rent Collection</vt:lpstr>
      <vt:lpstr>6. TAR's Detail</vt:lpstr>
      <vt:lpstr>7. Non-Emg Work Orders</vt:lpstr>
      <vt:lpstr>8. Emg Work Orders</vt:lpstr>
      <vt:lpstr>9. PH - KPI</vt:lpstr>
      <vt:lpstr>10. PH Dashboard</vt:lpstr>
      <vt:lpstr>11. CFP - Dashboard</vt:lpstr>
      <vt:lpstr>12. HCV Leasing </vt:lpstr>
      <vt:lpstr>13. HCV Waiting List </vt:lpstr>
      <vt:lpstr>14. HCV Inspec</vt:lpstr>
      <vt:lpstr>15. HCV KPI - Admin</vt:lpstr>
      <vt:lpstr>16. HCV KPI - HAP</vt:lpstr>
      <vt:lpstr>'1. PH Occupancy'!Print_Area</vt:lpstr>
      <vt:lpstr>'12. HCV Leasing '!Print_Area</vt:lpstr>
      <vt:lpstr>'13. HCV Waiting List '!Print_Area</vt:lpstr>
      <vt:lpstr>'14. HCV Inspec'!Print_Area</vt:lpstr>
      <vt:lpstr>'2. PH Occupancy Trend'!Print_Area</vt:lpstr>
      <vt:lpstr>'3. PH Waiting List'!Print_Area</vt:lpstr>
      <vt:lpstr>'4. PH Vacant Unit Status'!Print_Area</vt:lpstr>
      <vt:lpstr>'5. Rent Collection'!Print_Area</vt:lpstr>
      <vt:lpstr>'6. TAR''s Detail'!Print_Area</vt:lpstr>
      <vt:lpstr>'7. Non-Emg Work Orders'!Print_Area</vt:lpstr>
      <vt:lpstr>'8. Emg Work Orders'!Print_Area</vt:lpstr>
      <vt:lpstr>'9. PH - KPI'!Print_Area</vt:lpstr>
      <vt:lpstr>'Table of Contents'!Print_Area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B: Board Reporting Templates </dc:title>
  <dc:subject>HUD Financial Management Training</dc:subject>
  <dc:creator>U.S. Department of Housing and Urban Development</dc:creator>
  <cp:keywords>Financial Management, HUD</cp:keywords>
  <cp:lastModifiedBy>Stefanie Falzone</cp:lastModifiedBy>
  <cp:lastPrinted>2019-01-29T15:40:28Z</cp:lastPrinted>
  <dcterms:created xsi:type="dcterms:W3CDTF">2017-04-20T15:11:35Z</dcterms:created>
  <dcterms:modified xsi:type="dcterms:W3CDTF">2019-05-23T00:42:26Z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0x0101009E8ACDDCAE5F634F93EE8D15D4BEDA51</vt:lpwstr>
  </property>
</Properties>
</file>