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ptaylor\Dropbox (Cloudburst Group)\OAHP\Preservation Clinics\Training &amp; Content Final\Final - All Docs - v2015-09-22\Final All Docs for ICF 2015-10-15\"/>
    </mc:Choice>
  </mc:AlternateContent>
  <bookViews>
    <workbookView xWindow="0" yWindow="0" windowWidth="20496" windowHeight="7752" activeTab="1"/>
  </bookViews>
  <sheets>
    <sheet name="Expls - Finance Calculator" sheetId="10" r:id="rId1"/>
    <sheet name="Finance Calculator" sheetId="9" r:id="rId2"/>
    <sheet name="Expls - S+U Calculator" sheetId="11" r:id="rId3"/>
    <sheet name="S+U Calculator" sheetId="8" r:id="rId4"/>
    <sheet name="Sample CF Projection Format" sheetId="7" r:id="rId5"/>
  </sheets>
  <definedNames>
    <definedName name="_xlnm.Print_Area" localSheetId="1">'Finance Calculator'!$B$1:$I$36</definedName>
    <definedName name="_xlnm.Print_Area" localSheetId="3">'S+U Calculator'!$B$1:$E$40</definedName>
    <definedName name="_xlnm.Print_Area" localSheetId="4">'Sample CF Projection Format'!$A$1:$H$43</definedName>
  </definedNames>
  <calcPr calcId="152511"/>
</workbook>
</file>

<file path=xl/calcChain.xml><?xml version="1.0" encoding="utf-8"?>
<calcChain xmlns="http://schemas.openxmlformats.org/spreadsheetml/2006/main">
  <c r="B4" i="8" l="1"/>
  <c r="A1" i="7" l="1"/>
  <c r="B1" i="8"/>
  <c r="C8" i="7"/>
  <c r="D8" i="7"/>
  <c r="E8" i="7" s="1"/>
  <c r="F8" i="7" s="1"/>
  <c r="G8" i="7" s="1"/>
  <c r="C17" i="8"/>
  <c r="C18" i="8"/>
  <c r="F10" i="9"/>
  <c r="F11" i="9" s="1"/>
  <c r="F12" i="9" s="1"/>
  <c r="F13" i="9" s="1"/>
  <c r="F14" i="9" s="1"/>
  <c r="F15" i="9" s="1"/>
  <c r="F18" i="9"/>
  <c r="F19" i="9" s="1"/>
  <c r="F20" i="9"/>
  <c r="F21" i="9"/>
  <c r="F22" i="9"/>
  <c r="F26" i="9"/>
  <c r="F27" i="9" s="1"/>
  <c r="C11" i="8"/>
  <c r="C8" i="8"/>
  <c r="C10" i="8"/>
  <c r="J7" i="7"/>
  <c r="I7" i="7"/>
  <c r="B14" i="7"/>
  <c r="B22" i="7"/>
  <c r="C14" i="7"/>
  <c r="C27" i="7" s="1"/>
  <c r="C32" i="7" s="1"/>
  <c r="D14" i="7"/>
  <c r="C22" i="7"/>
  <c r="D22" i="7"/>
  <c r="I29" i="7"/>
  <c r="J29" i="7" s="1"/>
  <c r="J30" i="7"/>
  <c r="I30" i="7"/>
  <c r="E14" i="7"/>
  <c r="E22" i="7"/>
  <c r="E27" i="7"/>
  <c r="E32" i="7" s="1"/>
  <c r="F22" i="7"/>
  <c r="G22" i="7"/>
  <c r="I8" i="7"/>
  <c r="J8" i="7"/>
  <c r="I16" i="7"/>
  <c r="I22" i="7" s="1"/>
  <c r="J20" i="7"/>
  <c r="J17" i="7"/>
  <c r="J16" i="7"/>
  <c r="J22" i="7" s="1"/>
  <c r="J18" i="7"/>
  <c r="F14" i="7"/>
  <c r="G14" i="7"/>
  <c r="G27" i="7" s="1"/>
  <c r="G32" i="7" s="1"/>
  <c r="I35" i="7"/>
  <c r="J24" i="7" l="1"/>
  <c r="D27" i="7"/>
  <c r="D32" i="7" s="1"/>
  <c r="F27" i="7"/>
  <c r="F32" i="7" s="1"/>
  <c r="J12" i="7"/>
  <c r="J10" i="7"/>
  <c r="I10" i="7"/>
  <c r="I34" i="7" s="1"/>
  <c r="J35" i="7"/>
  <c r="I17" i="7"/>
  <c r="B27" i="7"/>
  <c r="B32" i="7" s="1"/>
  <c r="F16" i="9"/>
  <c r="D32" i="9" s="1"/>
  <c r="H15" i="9"/>
  <c r="H32" i="9" s="1"/>
  <c r="C32" i="9"/>
  <c r="I14" i="7"/>
  <c r="I27" i="7" s="1"/>
  <c r="I32" i="7" s="1"/>
  <c r="I36" i="7" s="1"/>
  <c r="I11" i="7"/>
  <c r="J34" i="7"/>
  <c r="I18" i="7"/>
  <c r="C19" i="8"/>
  <c r="I12" i="7"/>
  <c r="I20" i="7"/>
  <c r="I24" i="7"/>
  <c r="F23" i="9"/>
  <c r="F25" i="9" l="1"/>
  <c r="F28" i="9" s="1"/>
  <c r="J14" i="7"/>
  <c r="J27" i="7" s="1"/>
  <c r="J32" i="7" s="1"/>
  <c r="J36" i="7" s="1"/>
  <c r="J11" i="7"/>
  <c r="C20" i="8"/>
  <c r="F29" i="9" l="1"/>
  <c r="D34" i="9" s="1"/>
  <c r="H28" i="9"/>
  <c r="H34" i="9" s="1"/>
  <c r="H36" i="9" s="1"/>
  <c r="C34" i="9"/>
  <c r="C36" i="9" s="1"/>
  <c r="D36" i="9" s="1"/>
  <c r="C21" i="8"/>
  <c r="C22" i="8" l="1"/>
  <c r="C23" i="8" s="1"/>
  <c r="C25" i="8" l="1"/>
  <c r="D23" i="8" s="1"/>
  <c r="D22" i="8" l="1"/>
  <c r="D18" i="8"/>
  <c r="D17" i="8"/>
  <c r="C15" i="8"/>
  <c r="D19" i="8"/>
  <c r="D20" i="8"/>
  <c r="D21" i="8"/>
  <c r="C9" i="8" l="1"/>
  <c r="D9" i="8" s="1"/>
  <c r="D11" i="8"/>
  <c r="D10" i="8"/>
  <c r="D8" i="8"/>
  <c r="C12" i="8" l="1"/>
  <c r="D12" i="8" s="1"/>
  <c r="C13" i="8" l="1"/>
  <c r="B14" i="8" s="1"/>
  <c r="D13" i="8" l="1"/>
</calcChain>
</file>

<file path=xl/comments1.xml><?xml version="1.0" encoding="utf-8"?>
<comments xmlns="http://schemas.openxmlformats.org/spreadsheetml/2006/main">
  <authors>
    <author>Charlie Wilkins</author>
  </authors>
  <commentList>
    <comment ref="A10" authorId="0" shapeId="0">
      <text>
        <r>
          <rPr>
            <b/>
            <sz val="9"/>
            <color indexed="81"/>
            <rFont val="Tahoma"/>
            <family val="2"/>
          </rPr>
          <t>Total Development Cost (TDC):</t>
        </r>
        <r>
          <rPr>
            <sz val="9"/>
            <color indexed="81"/>
            <rFont val="Tahoma"/>
            <family val="2"/>
          </rPr>
          <t xml:space="preserve"> 
This is the same as "total uses of funds"; the total cost for the preservation transaction.  You can use the total from the Preservation Sources &amp; Uses worksheet, or you can enter a different amount.</t>
        </r>
      </text>
    </comment>
    <comment ref="A11" authorId="0" shapeId="0">
      <text>
        <r>
          <rPr>
            <b/>
            <sz val="9"/>
            <color indexed="81"/>
            <rFont val="Tahoma"/>
            <family val="2"/>
          </rPr>
          <t>LIHTC Basis as % of TDC:</t>
        </r>
        <r>
          <rPr>
            <sz val="9"/>
            <color indexed="81"/>
            <rFont val="Tahoma"/>
            <family val="2"/>
          </rPr>
          <t xml:space="preserve"> Not all development costs are eligible to be include ed in the LIHTC computation.  For example, land cost is not eligible.  A typical range is 75% to 85%.</t>
        </r>
      </text>
    </comment>
    <comment ref="A12" authorId="0" shapeId="0">
      <text>
        <r>
          <rPr>
            <b/>
            <sz val="9"/>
            <color indexed="81"/>
            <rFont val="Tahoma"/>
            <family val="2"/>
          </rPr>
          <t>LIHTC Applicable Fraction:</t>
        </r>
        <r>
          <rPr>
            <sz val="9"/>
            <color indexed="81"/>
            <rFont val="Tahoma"/>
            <family val="2"/>
          </rPr>
          <t xml:space="preserve"> The percentage of the property that is LIHTC eligible.  Often 100% but will be lower if there are market rate units or if there are ineligible tenants.</t>
        </r>
      </text>
    </comment>
    <comment ref="A13" authorId="0" shapeId="0">
      <text>
        <r>
          <rPr>
            <b/>
            <sz val="9"/>
            <color indexed="81"/>
            <rFont val="Tahoma"/>
            <family val="2"/>
          </rPr>
          <t>LIHTC Percentage:</t>
        </r>
        <r>
          <rPr>
            <sz val="9"/>
            <color indexed="81"/>
            <rFont val="Tahoma"/>
            <family val="2"/>
          </rPr>
          <t xml:space="preserve"> Published monthly by the IRS.  For the "9%" LIHTC program, the percentage may range from 7% to 9%.  For the "4%" LIHTC program, the percentage may range from 2.5% to 4.0%.
</t>
        </r>
      </text>
    </comment>
    <comment ref="A14" authorId="0" shapeId="0">
      <text>
        <r>
          <rPr>
            <b/>
            <sz val="9"/>
            <color indexed="81"/>
            <rFont val="Tahoma"/>
            <family val="2"/>
          </rPr>
          <t>LIHTC Basis Boost:</t>
        </r>
        <r>
          <rPr>
            <sz val="9"/>
            <color indexed="81"/>
            <rFont val="Tahoma"/>
            <family val="2"/>
          </rPr>
          <t xml:space="preserve"> Between 100% and 130% for 9% LIHTCs only (leave this at 100% for 4% LIHTCs).  The State allocating agency has the option to allocate additional "boost" to selected 9% LIHTC transactions.
</t>
        </r>
      </text>
    </comment>
    <comment ref="A15" authorId="0" shapeId="0">
      <text>
        <r>
          <rPr>
            <b/>
            <sz val="9"/>
            <color indexed="81"/>
            <rFont val="Tahoma"/>
            <family val="2"/>
          </rPr>
          <t>LIHTC Equity Price:</t>
        </r>
        <r>
          <rPr>
            <sz val="9"/>
            <color indexed="81"/>
            <rFont val="Tahoma"/>
            <family val="2"/>
          </rPr>
          <t xml:space="preserve"> Varies from time to time depending on supply of investment capital, volume of available transactions, and riskiness of the transaction.  In recent years, typical prices have ranged from 80 cents to over $1.00.</t>
        </r>
      </text>
    </comment>
    <comment ref="A18" authorId="0" shapeId="0">
      <text>
        <r>
          <rPr>
            <b/>
            <sz val="9"/>
            <color indexed="81"/>
            <rFont val="Tahoma"/>
            <family val="2"/>
          </rPr>
          <t>Gross Potential Rent (GPR):</t>
        </r>
        <r>
          <rPr>
            <sz val="9"/>
            <color indexed="81"/>
            <rFont val="Tahoma"/>
            <family val="2"/>
          </rPr>
          <t xml:space="preserve"> 
This is the scheduled rent (before any vacancy loss, bad debt loss, or concession loss).
</t>
        </r>
      </text>
    </comment>
    <comment ref="A20" authorId="0" shapeId="0">
      <text>
        <r>
          <rPr>
            <b/>
            <sz val="9"/>
            <color indexed="81"/>
            <rFont val="Tahoma"/>
            <family val="2"/>
          </rPr>
          <t>"PUPA" means "Per Unit Per Annum"</t>
        </r>
        <r>
          <rPr>
            <sz val="9"/>
            <color indexed="81"/>
            <rFont val="Tahoma"/>
            <family val="2"/>
          </rPr>
          <t xml:space="preserve"> 
Or, "per unit per year".
</t>
        </r>
      </text>
    </comment>
    <comment ref="A21" authorId="0" shapeId="0">
      <text>
        <r>
          <rPr>
            <b/>
            <sz val="9"/>
            <color indexed="81"/>
            <rFont val="Tahoma"/>
            <family val="2"/>
          </rPr>
          <t>"PUPA" means "Per Unit Per Annum"</t>
        </r>
        <r>
          <rPr>
            <sz val="9"/>
            <color indexed="81"/>
            <rFont val="Tahoma"/>
            <family val="2"/>
          </rPr>
          <t xml:space="preserve"> 
Or, "per unit per year".
</t>
        </r>
      </text>
    </comment>
    <comment ref="A22" authorId="0" shapeId="0">
      <text>
        <r>
          <rPr>
            <b/>
            <sz val="9"/>
            <color indexed="81"/>
            <rFont val="Tahoma"/>
            <family val="2"/>
          </rPr>
          <t>"PUPA" means "Per Unit Per Annum"</t>
        </r>
        <r>
          <rPr>
            <sz val="9"/>
            <color indexed="81"/>
            <rFont val="Tahoma"/>
            <family val="2"/>
          </rPr>
          <t xml:space="preserve"> 
Or, "per unit per year".
</t>
        </r>
      </text>
    </comment>
    <comment ref="A25" authorId="0" shapeId="0">
      <text>
        <r>
          <rPr>
            <b/>
            <sz val="9"/>
            <color indexed="81"/>
            <rFont val="Tahoma"/>
            <family val="2"/>
          </rPr>
          <t>Debt Service Coverage Ratio (DSCR):</t>
        </r>
        <r>
          <rPr>
            <sz val="9"/>
            <color indexed="81"/>
            <rFont val="Tahoma"/>
            <family val="2"/>
          </rPr>
          <t xml:space="preserve"> 
This is the ratio between Net Operating Income as the numerator and debt service as the denominator.  Debt service includes principal and interest payments plus any 'credit enhancement' cost such as an FHA mortgage insurance premium.
</t>
        </r>
      </text>
    </comment>
    <comment ref="A27" authorId="0" shapeId="0">
      <text>
        <r>
          <rPr>
            <b/>
            <sz val="9"/>
            <color indexed="81"/>
            <rFont val="Tahoma"/>
            <family val="2"/>
          </rPr>
          <t>Mortgage Insurance Premium (MIP)</t>
        </r>
        <r>
          <rPr>
            <sz val="9"/>
            <color indexed="81"/>
            <rFont val="Tahoma"/>
            <family val="2"/>
          </rPr>
          <t xml:space="preserve">
The debt service for an FHA-insured loan includes a monthly "mortgage insurance premium" that compensates FHA for the risk that the loan will go into default and cause FHA to pay a mortgage insurance claim.  For most FHA loans, the MIP rate is between 0.45% and 0.70% per year.
</t>
        </r>
      </text>
    </comment>
    <comment ref="A28" authorId="0" shapeId="0">
      <text>
        <r>
          <rPr>
            <b/>
            <sz val="9"/>
            <color indexed="81"/>
            <rFont val="Tahoma"/>
            <family val="2"/>
          </rPr>
          <t>Amortization Period</t>
        </r>
        <r>
          <rPr>
            <sz val="9"/>
            <color indexed="81"/>
            <rFont val="Tahoma"/>
            <family val="2"/>
          </rPr>
          <t xml:space="preserve">
This is the number of years for which the principal and interest payments are calculated.  Typical amortization periods for multifamily first mortgage loans range from 25 to 40 years. 
The amortization period is not the same as the loan maturity period (the loan maturity period is the period after which the loan must be repaid.  The maturity period might be shorter than the amortization period).</t>
        </r>
      </text>
    </comment>
  </commentList>
</comments>
</file>

<file path=xl/comments2.xml><?xml version="1.0" encoding="utf-8"?>
<comments xmlns="http://schemas.openxmlformats.org/spreadsheetml/2006/main">
  <authors>
    <author>Charlie Wilkins</author>
  </authors>
  <commentList>
    <comment ref="A30" authorId="0" shapeId="0">
      <text>
        <r>
          <rPr>
            <b/>
            <sz val="9"/>
            <color indexed="81"/>
            <rFont val="Tahoma"/>
            <family val="2"/>
          </rPr>
          <t>Hard Cost Contingency:</t>
        </r>
        <r>
          <rPr>
            <sz val="9"/>
            <color indexed="81"/>
            <rFont val="Tahoma"/>
            <family val="2"/>
          </rPr>
          <t xml:space="preserve"> This covers (1) the risk that construction bids will come in higher than expected and (2) the risk of change orders and other cost overruns during actual construction. 20% is reasonable early in the planning process.  Once you have plans and specs and a firm fixed price from a creditworthy general contractor, contingency can be reduced to as low as 5% for new construction and 10% for rehab.
</t>
        </r>
      </text>
    </comment>
    <comment ref="A31" authorId="0" shapeId="0">
      <text>
        <r>
          <rPr>
            <b/>
            <sz val="9"/>
            <color indexed="81"/>
            <rFont val="Tahoma"/>
            <family val="2"/>
          </rPr>
          <t>General Contractor Costs:</t>
        </r>
        <r>
          <rPr>
            <sz val="9"/>
            <color indexed="81"/>
            <rFont val="Tahoma"/>
            <family val="2"/>
          </rPr>
          <t xml:space="preserve"> This covers on-site overhead ("General Requirements": for example, the job superintendent's payroll costs), off-site overhead ("General Overhead:" for example, the estimating and purchasing staff), and the builder profit or fee.  A typical range is 12% to 18% depending on the size of the construction contract, the complexity of the construction, and competition between contractors.
</t>
        </r>
      </text>
    </comment>
    <comment ref="A32" authorId="0" shapeId="0">
      <text>
        <r>
          <rPr>
            <b/>
            <sz val="9"/>
            <color indexed="81"/>
            <rFont val="Tahoma"/>
            <family val="2"/>
          </rPr>
          <t xml:space="preserve">Miscellaeous Soft Costs: </t>
        </r>
        <r>
          <rPr>
            <sz val="9"/>
            <color indexed="81"/>
            <rFont val="Tahoma"/>
            <family val="2"/>
          </rPr>
          <t>This covers professional fees (e.g., architect, engineer, attorney), financing costs including construction interest, closing costs such as title insurance, due diligence costs such as appraisals and market studies, initial reserves and escrows, tenant relocation, and lease-up costs.  A typical range is 20% for less complex transactions to 30% or higher for more complex transactions.</t>
        </r>
      </text>
    </comment>
    <comment ref="A33" authorId="0" shapeId="0">
      <text>
        <r>
          <rPr>
            <b/>
            <sz val="9"/>
            <color indexed="81"/>
            <rFont val="Tahoma"/>
            <family val="2"/>
          </rPr>
          <t>Soft Cost Contingency:</t>
        </r>
        <r>
          <rPr>
            <sz val="9"/>
            <color indexed="81"/>
            <rFont val="Tahoma"/>
            <family val="2"/>
          </rPr>
          <t xml:space="preserve"> This covers the risk that actual soft costs will be higher than anticipated.  The appropriate percentage depends on the complexity of the transaction and on how many of the soft costs are covered by firm fixed-price agreements.
</t>
        </r>
      </text>
    </comment>
    <comment ref="A34" authorId="0" shapeId="0">
      <text>
        <r>
          <rPr>
            <b/>
            <sz val="9"/>
            <color indexed="81"/>
            <rFont val="Tahoma"/>
            <family val="2"/>
          </rPr>
          <t>Developer Fee:</t>
        </r>
        <r>
          <rPr>
            <sz val="9"/>
            <color indexed="81"/>
            <rFont val="Tahoma"/>
            <family val="2"/>
          </rPr>
          <t xml:space="preserve">  The developer fee compensates the developer for organizing and closing the transaction, for carrying out the needed development activities, and for providing the various guarantees that may be required.  The appropriate percentage varies depending on the size of the project, its complexity, the extent of guarantees provided, and the overall risk of cost overruns.  A typical range is 10% to 15% of total uses of funds.
</t>
        </r>
      </text>
    </comment>
    <comment ref="A35" authorId="0" shapeId="0">
      <text>
        <r>
          <rPr>
            <b/>
            <sz val="9"/>
            <color indexed="81"/>
            <rFont val="Tahoma"/>
            <family val="2"/>
          </rPr>
          <t>Supportable Hard Debt:</t>
        </r>
        <r>
          <rPr>
            <sz val="9"/>
            <color indexed="81"/>
            <rFont val="Tahoma"/>
            <family val="2"/>
          </rPr>
          <t xml:space="preserve">  Use the Finance Calculator to estimate the standard commercial first mortgage debt ("hard debt") that the project can support.  Be sure to leave room for adequate levels of rent loss, operating expenses, and replacement reserve deposits.
</t>
        </r>
      </text>
    </comment>
    <comment ref="A38" authorId="0" shapeId="0">
      <text>
        <r>
          <rPr>
            <b/>
            <sz val="9"/>
            <color indexed="81"/>
            <rFont val="Tahoma"/>
            <family val="2"/>
          </rPr>
          <t>LIHTC Equity (% of TDC):</t>
        </r>
        <r>
          <rPr>
            <sz val="9"/>
            <color indexed="81"/>
            <rFont val="Tahoma"/>
            <family val="2"/>
          </rPr>
          <t xml:space="preserve">  Use the Finance Calculator to estimate the LIHTC equity that may be available.
</t>
        </r>
      </text>
    </comment>
    <comment ref="A40" authorId="0" shapeId="0">
      <text>
        <r>
          <rPr>
            <b/>
            <sz val="9"/>
            <color indexed="81"/>
            <rFont val="Tahoma"/>
            <family val="2"/>
          </rPr>
          <t>Maximum Developer Fee Deferral:</t>
        </r>
        <r>
          <rPr>
            <sz val="9"/>
            <color indexed="81"/>
            <rFont val="Tahoma"/>
            <family val="2"/>
          </rPr>
          <t xml:space="preserve"> The developer may be willing to defer collection of some of the developer fee (and collect it from future cash flow), if funding is not sufficient to pay the full developer fee in cash from development sources of funds.  This entry is the maximum percentage of the fee that the developer is willing to defer (and collect from future cash flow).</t>
        </r>
      </text>
    </comment>
  </commentList>
</comments>
</file>

<file path=xl/sharedStrings.xml><?xml version="1.0" encoding="utf-8"?>
<sst xmlns="http://schemas.openxmlformats.org/spreadsheetml/2006/main" count="278" uniqueCount="146">
  <si>
    <t>Gross Potential Rents</t>
  </si>
  <si>
    <t>Vacancy / Bad Debt / Concessions</t>
  </si>
  <si>
    <t>Other Income</t>
  </si>
  <si>
    <t>Effective Gross Income</t>
  </si>
  <si>
    <t>Real Estate Taxes</t>
  </si>
  <si>
    <t>Property Insurance</t>
  </si>
  <si>
    <t>Total Operating Expenses</t>
  </si>
  <si>
    <t>Replacement Reserve Deposit</t>
  </si>
  <si>
    <t>Net Operating Income</t>
  </si>
  <si>
    <t>Operating Cash Flow</t>
  </si>
  <si>
    <t>Debt Service Coverage Ratio</t>
  </si>
  <si>
    <t>Operating Expense Cushion</t>
  </si>
  <si>
    <t>Mortgage Insurance Premium</t>
  </si>
  <si>
    <t>Owner-Paid Utilities</t>
  </si>
  <si>
    <t>Other Operating Expenses</t>
  </si>
  <si>
    <t>Replacement Reserve Withdrawals</t>
  </si>
  <si>
    <t>Actual</t>
  </si>
  <si>
    <t>Rent Increase This Year</t>
  </si>
  <si>
    <t>TIP</t>
  </si>
  <si>
    <t>No</t>
  </si>
  <si>
    <t>LIHTC Equity</t>
  </si>
  <si>
    <t>Deferred Developer Fee</t>
  </si>
  <si>
    <t>Total Sources of Funds</t>
  </si>
  <si>
    <t>Developer Fee</t>
  </si>
  <si>
    <t>Hard Cost Contingency</t>
  </si>
  <si>
    <t>Soft Cost Contingency</t>
  </si>
  <si>
    <t>Preservation Cash Flow Projection ($ in thousands)</t>
  </si>
  <si>
    <t>Affordable Rental Housing Finance Calculator</t>
  </si>
  <si>
    <t>Key Economic Assumption</t>
  </si>
  <si>
    <t>Number of Units</t>
  </si>
  <si>
    <t>TDC per unit</t>
  </si>
  <si>
    <t>TDC</t>
  </si>
  <si>
    <t>LIHTC Basis as % of TDC</t>
  </si>
  <si>
    <t>Basis if 100% of units eligible</t>
  </si>
  <si>
    <t>LIHTC Applicable Fraction</t>
  </si>
  <si>
    <t>Basis for Eligible Units</t>
  </si>
  <si>
    <t>LIHTC %</t>
  </si>
  <si>
    <t>Annual LIHTCs at 100% Boost</t>
  </si>
  <si>
    <t>LIHTC Basis Boost</t>
  </si>
  <si>
    <t>Annual LIHTCs After Boost</t>
  </si>
  <si>
    <t>LIHTC Equity Price per $ of Basis</t>
  </si>
  <si>
    <t>of TDC</t>
  </si>
  <si>
    <t>GPR Per Unit Per Month</t>
  </si>
  <si>
    <t>GPR</t>
  </si>
  <si>
    <t>Vacancy Loss (% of GPR)</t>
  </si>
  <si>
    <t>Vacancy Loss</t>
  </si>
  <si>
    <t>Other Income Per Unit Per Annum</t>
  </si>
  <si>
    <t>Operating Expenses PUPA</t>
  </si>
  <si>
    <t>Operating Expenses</t>
  </si>
  <si>
    <t>Reserve Deposit PUPA</t>
  </si>
  <si>
    <t>Reserve Deposit</t>
  </si>
  <si>
    <t>NOI</t>
  </si>
  <si>
    <t>Maximum D.S.</t>
  </si>
  <si>
    <t>1st Mortgage Interest Rate</t>
  </si>
  <si>
    <t>Constant</t>
  </si>
  <si>
    <t>1st Mortgage MIP</t>
  </si>
  <si>
    <t>Constant including MIP</t>
  </si>
  <si>
    <t>1st Mortgage Amortization (years)</t>
  </si>
  <si>
    <t>Supportable 1st</t>
  </si>
  <si>
    <t>Dollars Per Unit</t>
  </si>
  <si>
    <t>New First Mortgage</t>
  </si>
  <si>
    <t>9% Tax Credit Equity</t>
  </si>
  <si>
    <t>4% Tax Credit Equity</t>
  </si>
  <si>
    <t>Hard Cost of Repairs</t>
  </si>
  <si>
    <t>General Contractor Costs</t>
  </si>
  <si>
    <t>Miscellaeous Soft Costs</t>
  </si>
  <si>
    <t>Key Assumptions</t>
  </si>
  <si>
    <t>Hard Cost Contingency (% of Hard Cost)</t>
  </si>
  <si>
    <t>General Contractor Costs (% of Const. Cost)</t>
  </si>
  <si>
    <t>Misc. Soft Costs (% of Construction Contract)</t>
  </si>
  <si>
    <t>Soft Cost Contingency (% of Misc Soft Cost)</t>
  </si>
  <si>
    <t>Developer (% of Total Uses)</t>
  </si>
  <si>
    <t>Hard Construction Cost ($ per unit)</t>
  </si>
  <si>
    <t>Supportable Hard Debt ($ per unit)</t>
  </si>
  <si>
    <t>Utilize Low Income Housing Tax Credits?</t>
  </si>
  <si>
    <t>9% LIHTC</t>
  </si>
  <si>
    <t>4% LIHTC</t>
  </si>
  <si>
    <t>LIHTC Equity (% of TDC)</t>
  </si>
  <si>
    <t>Soft Debt Funds ($ per unit)</t>
  </si>
  <si>
    <t>Soft Debt (HOME, CDBG, State trust fund, …)</t>
  </si>
  <si>
    <t>Maximum Developer Fee Deferral</t>
  </si>
  <si>
    <t>Funds Shortage (Excess)</t>
  </si>
  <si>
    <t>Per Unit</t>
  </si>
  <si>
    <t>of total sources</t>
  </si>
  <si>
    <t>of total uses</t>
  </si>
  <si>
    <t>Pay Off Existing First Mortgage</t>
  </si>
  <si>
    <t>Pay Off Existing Hard Debt ($ per unit)</t>
  </si>
  <si>
    <t>Sources and Uses Calculator</t>
  </si>
  <si>
    <t>Total Uses of Funds (Total Development Cost)</t>
  </si>
  <si>
    <t>Sample Cash Flow Projection Format</t>
  </si>
  <si>
    <t>$xxx</t>
  </si>
  <si>
    <t>x.x%</t>
  </si>
  <si>
    <t>x.xx:1</t>
  </si>
  <si>
    <t>xx.x%</t>
  </si>
  <si>
    <t>Notes:</t>
  </si>
  <si>
    <r>
      <t xml:space="preserve">1. Include enough </t>
    </r>
    <r>
      <rPr>
        <u/>
        <sz val="11"/>
        <color theme="1"/>
        <rFont val="Calibri"/>
        <family val="2"/>
        <scheme val="minor"/>
      </rPr>
      <t>columns</t>
    </r>
    <r>
      <rPr>
        <sz val="11"/>
        <color theme="1"/>
        <rFont val="Calibri"/>
        <family val="2"/>
        <scheme val="minor"/>
      </rPr>
      <t xml:space="preserve"> to (a) understand the trend of historical results; and (b) understand likely post-preservation results far enough into the future to meet your needs and those of your key funders.</t>
    </r>
  </si>
  <si>
    <t>Reserve-Eligible Expenses</t>
  </si>
  <si>
    <t>4.  You and your preservation team may decide that you need more, or fewer, rows in the operating expenses section.</t>
  </si>
  <si>
    <t>Principal and Interest</t>
  </si>
  <si>
    <t>5. Below the Operating Cash Flow line, this format includes some performance measurements.  You and your preservation team might prefer more, fewer, or different measurements.</t>
  </si>
  <si>
    <t>2. If you have non-standard revenues such as commercial income, you may need to add a row or two above the Effective Gross Income line.</t>
  </si>
  <si>
    <t>3.  The line items for Reserve-Eligible Expenses, and Replacement Reserve Withdrawals, are to help you see whether your Replacement Reserve will have enough money every year, to cover your reserve-eligible expenses.    Planning for Replacement Reserve adequacy is an essential task in a preservation transaction.</t>
  </si>
  <si>
    <t>Value</t>
  </si>
  <si>
    <t>Total Amount for This Project</t>
  </si>
  <si>
    <t>Description</t>
  </si>
  <si>
    <t>% of TDC</t>
  </si>
  <si>
    <t>% of Total Sources</t>
  </si>
  <si>
    <t xml:space="preserve">*Note: </t>
  </si>
  <si>
    <t>Recapitalization Excel Tools</t>
  </si>
  <si>
    <t>Bennington Square Example</t>
  </si>
  <si>
    <t>Add Columns as Needed</t>
  </si>
  <si>
    <t>Estimated</t>
  </si>
  <si>
    <t>Explanations for Affordable Rental Housing Finance Calculator</t>
  </si>
  <si>
    <r>
      <t>TDC.</t>
    </r>
    <r>
      <rPr>
        <sz val="12"/>
        <color theme="1"/>
        <rFont val="Calibri"/>
        <family val="2"/>
        <scheme val="minor"/>
      </rPr>
      <t xml:space="preserve">  This stands for "total development cost" -- everything that you will have to spend in order to achieve a completed, leased-up, stabilized project.  This includes land, construction, general contractor costs, developer fee, initial reserves, professional fees, lease-up costs, building permits, ....</t>
    </r>
  </si>
  <si>
    <r>
      <rPr>
        <b/>
        <sz val="12"/>
        <color theme="1"/>
        <rFont val="Calibri"/>
        <family val="2"/>
        <scheme val="minor"/>
      </rPr>
      <t>Basis.</t>
    </r>
    <r>
      <rPr>
        <sz val="12"/>
        <color theme="1"/>
        <rFont val="Calibri"/>
        <family val="2"/>
        <scheme val="minor"/>
      </rPr>
      <t xml:space="preserve">  Only a portion of TDC counts toward LIHTCs.  For example, land does not count.  Initial reserves do not count. Neither do any fees you pay to the permanent mortgage lender.  The term "basis" comes from the accounting world.  On this row, enter the percentage of TDC that "counts" for LIHTC purposes.</t>
    </r>
  </si>
  <si>
    <r>
      <t>Applicable Fraction.</t>
    </r>
    <r>
      <rPr>
        <sz val="12"/>
        <color theme="1"/>
        <rFont val="Calibri"/>
        <family val="2"/>
        <scheme val="minor"/>
      </rPr>
      <t xml:space="preserve">  Colloquially, this is "the percentage of this project that is LIHTC-eligible".  Technically, it's a combination of the fraction of </t>
    </r>
    <r>
      <rPr>
        <u/>
        <sz val="12"/>
        <color theme="1"/>
        <rFont val="Calibri"/>
        <family val="2"/>
        <scheme val="minor"/>
      </rPr>
      <t>units</t>
    </r>
    <r>
      <rPr>
        <sz val="12"/>
        <color theme="1"/>
        <rFont val="Calibri"/>
        <family val="2"/>
        <scheme val="minor"/>
      </rPr>
      <t xml:space="preserve"> that are LIHTC-eligible and the fraction of </t>
    </r>
    <r>
      <rPr>
        <u/>
        <sz val="12"/>
        <color theme="1"/>
        <rFont val="Calibri"/>
        <family val="2"/>
        <scheme val="minor"/>
      </rPr>
      <t>square footage</t>
    </r>
    <r>
      <rPr>
        <sz val="12"/>
        <color theme="1"/>
        <rFont val="Calibri"/>
        <family val="2"/>
        <scheme val="minor"/>
      </rPr>
      <t xml:space="preserve"> that is LIHTC-eligible.</t>
    </r>
  </si>
  <si>
    <r>
      <t>Basis Boost.</t>
    </r>
    <r>
      <rPr>
        <sz val="12"/>
        <color theme="1"/>
        <rFont val="Calibri"/>
        <family val="2"/>
        <scheme val="minor"/>
      </rPr>
      <t xml:space="preserve">  In the "9% LIHTC" program, the State Allocating Agency (in most states, this is the Housing Finance Agency) can choose to award more than 100%, and up to 130%, of the normal amount of LIHTCs.  See your State's Qualified Allocation Plan to see how your State Allocating Agency has chosen to exercise this authority.  On this row, enter a percentage between 100% and 130%.  Note that "basis boost" is not available under the "4% LIHTC" program.</t>
    </r>
  </si>
  <si>
    <r>
      <t>Vacancy Loss.</t>
    </r>
    <r>
      <rPr>
        <sz val="12"/>
        <color theme="1"/>
        <rFont val="Calibri"/>
        <family val="2"/>
        <scheme val="minor"/>
      </rPr>
      <t xml:space="preserve">  On this row, enter the </t>
    </r>
    <r>
      <rPr>
        <u/>
        <sz val="12"/>
        <color theme="1"/>
        <rFont val="Calibri"/>
        <family val="2"/>
        <scheme val="minor"/>
      </rPr>
      <t>total</t>
    </r>
    <r>
      <rPr>
        <sz val="12"/>
        <color theme="1"/>
        <rFont val="Calibri"/>
        <family val="2"/>
        <scheme val="minor"/>
      </rPr>
      <t xml:space="preserve"> rent loss, from vacancy (i.e., units that are not occupied), bad debt (i.e., the unit is occupied but the tenant doesn't pay), and concessions (i.e., the unit is occupied, the tenant pays the rent, but the owner offered a discount or 'concession' on the rent).</t>
    </r>
  </si>
  <si>
    <r>
      <t>Operating Expenses.</t>
    </r>
    <r>
      <rPr>
        <sz val="12"/>
        <color theme="1"/>
        <rFont val="Calibri"/>
        <family val="2"/>
        <scheme val="minor"/>
      </rPr>
      <t xml:space="preserve">  These include the property management fee, payroll for property staff, office expenses, maintenance expenses, real estate taxes, property insurance, and any utilities that are paid by the property owner.  "Operating Expenses" do not include the mortgage payment.</t>
    </r>
  </si>
  <si>
    <r>
      <rPr>
        <b/>
        <sz val="12"/>
        <color theme="1"/>
        <rFont val="Calibri"/>
        <family val="2"/>
        <scheme val="minor"/>
      </rPr>
      <t xml:space="preserve">Net Operating Income ("NOI). </t>
    </r>
    <r>
      <rPr>
        <sz val="12"/>
        <color theme="1"/>
        <rFont val="Calibri"/>
        <family val="2"/>
        <scheme val="minor"/>
      </rPr>
      <t>This is the revenue (GPR minus vacancy loss plus other income) that is left over after paying the operating expenses (but before making the mortgage payment).  This is the commercial real estate equivalent of the interest income on a certificate of deposit, or the dividend on a stock.</t>
    </r>
  </si>
  <si>
    <t>Explanations for Sources and Uses Calculator</t>
  </si>
  <si>
    <t>This calculator is designed to help owners make initial rough estimates of preservation costs ("uses of funds") and of how best to pay for those costs ("sources of funds").  By entering estimates in the light green background cells at the bottom of the calculator, the user can generate an estimated "sources and uses of funds statement" for a preservation transaction.  Making these sorts of rough estimates, very early in the preservation planning process, is a best practice and will help owners make good decisions about preservation goals and preservation strategies.  Of course, later in the process, a much more detailed sources and uses statement will be needed.  Similarly, you should expect that the sources and uses statement will change many, many times as your preservation planning process moves forward.  Here are brief explanations of some key concepts:</t>
  </si>
  <si>
    <r>
      <t>Total Uses of Funds.</t>
    </r>
    <r>
      <rPr>
        <sz val="12"/>
        <color theme="1"/>
        <rFont val="Calibri"/>
        <family val="2"/>
        <scheme val="minor"/>
      </rPr>
      <t xml:space="preserve">  Sometimes also called </t>
    </r>
    <r>
      <rPr>
        <b/>
        <sz val="12"/>
        <color theme="1"/>
        <rFont val="Calibri"/>
        <family val="2"/>
        <scheme val="minor"/>
      </rPr>
      <t>Total Development Cost</t>
    </r>
    <r>
      <rPr>
        <sz val="12"/>
        <color theme="1"/>
        <rFont val="Calibri"/>
        <family val="2"/>
        <scheme val="minor"/>
      </rPr>
      <t>.  This is the total cost to produce a completed, leased-up, stabilized project. This includes land, construction, general contractor costs, developer fee, initial reserves, professional fees, lease-up costs, building permits, ....</t>
    </r>
  </si>
  <si>
    <r>
      <t>Sources of Funds.</t>
    </r>
    <r>
      <rPr>
        <sz val="12"/>
        <color theme="1"/>
        <rFont val="Calibri"/>
        <family val="2"/>
        <scheme val="minor"/>
      </rPr>
      <t xml:space="preserve">  This refers to the funds that you will use, to pay for the Total Development Cost (TDC).</t>
    </r>
  </si>
  <si>
    <r>
      <t>Do The Sources and Uses Balance?</t>
    </r>
    <r>
      <rPr>
        <sz val="12"/>
        <color theme="1"/>
        <rFont val="Calibri"/>
        <family val="2"/>
        <scheme val="minor"/>
      </rPr>
      <t xml:space="preserve"> The total </t>
    </r>
    <r>
      <rPr>
        <u/>
        <sz val="12"/>
        <color theme="1"/>
        <rFont val="Calibri"/>
        <family val="2"/>
        <scheme val="minor"/>
      </rPr>
      <t>sources</t>
    </r>
    <r>
      <rPr>
        <sz val="12"/>
        <color theme="1"/>
        <rFont val="Calibri"/>
        <family val="2"/>
        <scheme val="minor"/>
      </rPr>
      <t xml:space="preserve"> of funds must equal (or exceed) the total </t>
    </r>
    <r>
      <rPr>
        <u/>
        <sz val="12"/>
        <color theme="1"/>
        <rFont val="Calibri"/>
        <family val="2"/>
        <scheme val="minor"/>
      </rPr>
      <t>uses</t>
    </r>
    <r>
      <rPr>
        <sz val="12"/>
        <color theme="1"/>
        <rFont val="Calibri"/>
        <family val="2"/>
        <scheme val="minor"/>
      </rPr>
      <t xml:space="preserve"> of funds, in order to have a viable transaction.  In this calculator, if the total sources are </t>
    </r>
    <r>
      <rPr>
        <u/>
        <sz val="12"/>
        <color theme="1"/>
        <rFont val="Calibri"/>
        <family val="2"/>
        <scheme val="minor"/>
      </rPr>
      <t>not</t>
    </r>
    <r>
      <rPr>
        <sz val="12"/>
        <color theme="1"/>
        <rFont val="Calibri"/>
        <family val="2"/>
        <scheme val="minor"/>
      </rPr>
      <t xml:space="preserve"> sufficient, you will see a red warning message "Additional funding needed" just above the Total Sources of Funds line.</t>
    </r>
  </si>
  <si>
    <r>
      <t>Hard Cost.</t>
    </r>
    <r>
      <rPr>
        <sz val="12"/>
        <color theme="1"/>
        <rFont val="Calibri"/>
        <family val="2"/>
        <scheme val="minor"/>
      </rPr>
      <t xml:space="preserve">  This refers to the actual cost of construction / rehab for materials and labor, before any general contractor fees or other 'soft costs'.</t>
    </r>
  </si>
  <si>
    <r>
      <t>Hard Cost Contingency.</t>
    </r>
    <r>
      <rPr>
        <sz val="12"/>
        <color theme="1"/>
        <rFont val="Calibri"/>
        <family val="2"/>
        <scheme val="minor"/>
      </rPr>
      <t xml:space="preserve">  There are two major types of cost risk in a real estate construction or rehab project: (1) </t>
    </r>
    <r>
      <rPr>
        <b/>
        <sz val="12"/>
        <color theme="1"/>
        <rFont val="Calibri"/>
        <family val="2"/>
        <scheme val="minor"/>
      </rPr>
      <t xml:space="preserve">Cost Overrun Risk: </t>
    </r>
    <r>
      <rPr>
        <sz val="12"/>
        <color theme="1"/>
        <rFont val="Calibri"/>
        <family val="2"/>
        <scheme val="minor"/>
      </rPr>
      <t xml:space="preserve">The risk that the actual cost for a line item (for example, sidewalks) will be higher than the estimated cost; and (2) </t>
    </r>
    <r>
      <rPr>
        <b/>
        <sz val="12"/>
        <color theme="1"/>
        <rFont val="Calibri"/>
        <family val="2"/>
        <scheme val="minor"/>
      </rPr>
      <t xml:space="preserve">Change Order Risk: </t>
    </r>
    <r>
      <rPr>
        <sz val="12"/>
        <color theme="1"/>
        <rFont val="Calibri"/>
        <family val="2"/>
        <scheme val="minor"/>
      </rPr>
      <t xml:space="preserve">The risk that the plans and specs failed to anticipate construction or rehab work that is necessary in order to complete the project.  Early in the planning process, before there are plans and specs, the hard cost contingency needs to be quite substantial.  Later, when there are plans and specs, a firm-fixed-price construction contract, and perhaps a performance bond as well, the hard cost contingency can be somewhat lower. Note: a performance bond protects against cost overrun risk but does not protect against change order risk, so </t>
    </r>
    <r>
      <rPr>
        <u/>
        <sz val="12"/>
        <color theme="1"/>
        <rFont val="Calibri"/>
        <family val="2"/>
        <scheme val="minor"/>
      </rPr>
      <t>some</t>
    </r>
    <r>
      <rPr>
        <sz val="12"/>
        <color theme="1"/>
        <rFont val="Calibri"/>
        <family val="2"/>
        <scheme val="minor"/>
      </rPr>
      <t xml:space="preserve"> level of hard cost contingency is needed even if there is a fixed price bonded construction contract.</t>
    </r>
  </si>
  <si>
    <r>
      <rPr>
        <b/>
        <sz val="12"/>
        <color theme="1"/>
        <rFont val="Calibri"/>
        <family val="2"/>
        <scheme val="minor"/>
      </rPr>
      <t>General Contractor Costs.</t>
    </r>
    <r>
      <rPr>
        <sz val="12"/>
        <color theme="1"/>
        <rFont val="Calibri"/>
        <family val="2"/>
        <scheme val="minor"/>
      </rPr>
      <t xml:space="preserve">  Typical construction contracts provide for </t>
    </r>
    <r>
      <rPr>
        <b/>
        <sz val="12"/>
        <color theme="1"/>
        <rFont val="Calibri"/>
        <family val="2"/>
        <scheme val="minor"/>
      </rPr>
      <t>General Requirements</t>
    </r>
    <r>
      <rPr>
        <sz val="12"/>
        <color theme="1"/>
        <rFont val="Calibri"/>
        <family val="2"/>
        <scheme val="minor"/>
      </rPr>
      <t xml:space="preserve"> (on-site overhead costs such as temporary utilities, construction waste removal, and the site superintendent's payroll costs); </t>
    </r>
    <r>
      <rPr>
        <b/>
        <sz val="12"/>
        <color theme="1"/>
        <rFont val="Calibri"/>
        <family val="2"/>
        <scheme val="minor"/>
      </rPr>
      <t>General Overhead</t>
    </r>
    <r>
      <rPr>
        <sz val="12"/>
        <color theme="1"/>
        <rFont val="Calibri"/>
        <family val="2"/>
        <scheme val="minor"/>
      </rPr>
      <t xml:space="preserve"> (an allowance for off-site overhead costs such as the contractor's estimating department and purchasing department); and </t>
    </r>
    <r>
      <rPr>
        <b/>
        <sz val="12"/>
        <color theme="1"/>
        <rFont val="Calibri"/>
        <family val="2"/>
        <scheme val="minor"/>
      </rPr>
      <t>Builder Profit / Fee</t>
    </r>
    <r>
      <rPr>
        <sz val="12"/>
        <color theme="1"/>
        <rFont val="Calibri"/>
        <family val="2"/>
        <scheme val="minor"/>
      </rPr>
      <t xml:space="preserve"> (the contractor's fee / profit).</t>
    </r>
  </si>
  <si>
    <r>
      <t>Miscellaneous Soft Costs.</t>
    </r>
    <r>
      <rPr>
        <sz val="12"/>
        <color theme="1"/>
        <rFont val="Calibri"/>
        <family val="2"/>
        <scheme val="minor"/>
      </rPr>
      <t xml:space="preserve">  These include professional fees, financing fees, interest during the construction period, application fees, permit fees, initial reserves, lease-up and marketing costs, furniture for the rental office and community areas, any tenant relocation costs, and closing costs such as title insurance and recording fees.</t>
    </r>
  </si>
  <si>
    <r>
      <t>Soft Cost Contingency.</t>
    </r>
    <r>
      <rPr>
        <sz val="12"/>
        <color theme="1"/>
        <rFont val="Calibri"/>
        <family val="2"/>
        <scheme val="minor"/>
      </rPr>
      <t xml:space="preserve">  Typical transactions include a 'soft cost contingency reserve' to cover two types of risk: (1) The risk that, in carrying out the project, there is a need for a category of soft cost that was not originally anticipated; and (2) The risk that, in carrying out the project, the actual cost for a category of soft cost is higher than the estimated cost.</t>
    </r>
  </si>
  <si>
    <r>
      <t>Developer Fee.</t>
    </r>
    <r>
      <rPr>
        <sz val="12"/>
        <color theme="1"/>
        <rFont val="Calibri"/>
        <family val="2"/>
        <scheme val="minor"/>
      </rPr>
      <t xml:space="preserve">  This is the compensation to the developer for designing the project, accurately estimating the costs, obtaining the funds necessary to carry out the project, procuring all of the services needed to carry out the project, working with the funders, and resolving the myriad of issues that typically arise in the course of a preservation project.</t>
    </r>
  </si>
  <si>
    <r>
      <t>Developer Fee Deferral.</t>
    </r>
    <r>
      <rPr>
        <sz val="12"/>
        <color theme="1"/>
        <rFont val="Calibri"/>
        <family val="2"/>
        <scheme val="minor"/>
      </rPr>
      <t xml:space="preserve"> Some projects have sufficient sources of funds to cover </t>
    </r>
    <r>
      <rPr>
        <u/>
        <sz val="12"/>
        <color theme="1"/>
        <rFont val="Calibri"/>
        <family val="2"/>
        <scheme val="minor"/>
      </rPr>
      <t>all</t>
    </r>
    <r>
      <rPr>
        <sz val="12"/>
        <color theme="1"/>
        <rFont val="Calibri"/>
        <family val="2"/>
        <scheme val="minor"/>
      </rPr>
      <t xml:space="preserve"> of the development costs, including paying the full developer fee in cash.  Other projects require the developer to "defer" part of its fee, to free up funds to pay for other costs.  Typically, the developer collects any deferred fee from the first few years of cash flow after the project is completed, leased-up and stabilized.</t>
    </r>
  </si>
  <si>
    <t>These instructions will help you estimate your LIHTC equity and your first mortgage debt using the Affordable Rental Housing Finance Calculator. Below are discussions of a few key concepts.</t>
  </si>
  <si>
    <r>
      <rPr>
        <b/>
        <sz val="12"/>
        <color theme="1"/>
        <rFont val="Calibri"/>
        <family val="2"/>
        <scheme val="minor"/>
      </rPr>
      <t>Low Income Housing Tax Credit Calculator.</t>
    </r>
    <r>
      <rPr>
        <sz val="12"/>
        <color theme="1"/>
        <rFont val="Calibri"/>
        <family val="2"/>
        <scheme val="minor"/>
      </rPr>
      <t xml:space="preserve">  The rows labeled "TDC per unit" through "LIHTC Equity Price …" will help you estimate the amount of LIHTC equity your project might be able to obtain. </t>
    </r>
  </si>
  <si>
    <r>
      <rPr>
        <b/>
        <sz val="12"/>
        <color theme="1"/>
        <rFont val="Calibri"/>
        <family val="2"/>
        <scheme val="minor"/>
      </rPr>
      <t>First Mortgage Calculator.</t>
    </r>
    <r>
      <rPr>
        <sz val="12"/>
        <color theme="1"/>
        <rFont val="Calibri"/>
        <family val="2"/>
        <scheme val="minor"/>
      </rPr>
      <t xml:space="preserve">  The rows labeled "GPR per unit ..." through "1st Mortgage Amortization …" will help you estimate the amount of first mortgage debt your project might be able to obtain. </t>
    </r>
  </si>
  <si>
    <t xml:space="preserve">This document will provides a format you can modify to set up your cash flow projections. </t>
  </si>
  <si>
    <t xml:space="preserve">Cell C37 is a dropdown menu to calculate a 4% or 9% LIHTC scenario, or neither. </t>
  </si>
  <si>
    <t xml:space="preserve"> </t>
  </si>
  <si>
    <r>
      <rPr>
        <b/>
        <sz val="12"/>
        <color theme="1"/>
        <rFont val="Calibri"/>
        <family val="2"/>
        <scheme val="minor"/>
      </rPr>
      <t>LIHTC Percentage.</t>
    </r>
    <r>
      <rPr>
        <sz val="12"/>
        <color theme="1"/>
        <rFont val="Calibri"/>
        <family val="2"/>
        <scheme val="minor"/>
      </rPr>
      <t xml:space="preserve">  In the industry, we speak about "9% LIHTCs" and "4% LIHTCs".  The </t>
    </r>
    <r>
      <rPr>
        <u/>
        <sz val="12"/>
        <color theme="1"/>
        <rFont val="Calibri"/>
        <family val="2"/>
        <scheme val="minor"/>
      </rPr>
      <t>actual</t>
    </r>
    <r>
      <rPr>
        <sz val="12"/>
        <color theme="1"/>
        <rFont val="Calibri"/>
        <family val="2"/>
        <scheme val="minor"/>
      </rPr>
      <t xml:space="preserve"> percentages are published monthly by the Internal Revenue Service.  There have been periods during which Congress required exactly a 9.0% LIHTC percentage for the "9% LIHTC" program, but in other periods the actual percentage varies and usually is less than 9.0%.  For the "4% LIHTC" program, the monthly percentages have almost always been below 4.0%.  On this row, enter the percentage that you estimate the IRS will publish at the time the project is completed and leased-up.   Current rates can be found at: http://www.novoco.com/low_income_housing/facts_figures/index.php</t>
    </r>
    <r>
      <rPr>
        <sz val="12"/>
        <color theme="1"/>
        <rFont val="Calibri"/>
        <family val="2"/>
        <scheme val="minor"/>
      </rPr>
      <t xml:space="preserve">  </t>
    </r>
  </si>
  <si>
    <r>
      <t>Debt Service Coverage Ratio ("DSCR").</t>
    </r>
    <r>
      <rPr>
        <sz val="12"/>
        <color theme="1"/>
        <rFont val="Calibri"/>
        <family val="2"/>
        <scheme val="minor"/>
      </rPr>
      <t xml:space="preserve">  This is the relationship between NOI (as the numerator) and the debt service (i.e., total mortgage payment) (as the denominator).  A conventional lending rule of thumb is that a 1.20:1 DSCR is a relatively sound loan; a DSCR above 1.20:1 indicates a very sound loan, and a DSCR below 1.20:1 indicates a riskier loan.  A DSCR below 1.00:1 means that the NOI is not sufficient even to cover the mortgage payment, indicating a </t>
    </r>
    <r>
      <rPr>
        <u/>
        <sz val="12"/>
        <color theme="1"/>
        <rFont val="Calibri"/>
        <family val="2"/>
        <scheme val="minor"/>
      </rPr>
      <t>very</t>
    </r>
    <r>
      <rPr>
        <sz val="12"/>
        <color theme="1"/>
        <rFont val="Calibri"/>
        <family val="2"/>
        <scheme val="minor"/>
      </rPr>
      <t xml:space="preserve"> risky loan.</t>
    </r>
  </si>
  <si>
    <r>
      <t>GPR.</t>
    </r>
    <r>
      <rPr>
        <sz val="12"/>
        <color theme="1"/>
        <rFont val="Calibri"/>
        <family val="2"/>
        <scheme val="minor"/>
      </rPr>
      <t xml:space="preserve">  This stands for "Gross Potential Rent:" the rent that the owner would collect if all units were occupied, no discounts or concessions were offered by the owner, and all tenants paid the full rent.</t>
    </r>
  </si>
  <si>
    <r>
      <t>Other Income.</t>
    </r>
    <r>
      <rPr>
        <sz val="12"/>
        <color theme="1"/>
        <rFont val="Calibri"/>
        <family val="2"/>
        <scheme val="minor"/>
      </rPr>
      <t xml:space="preserve">  For affordable rental housing, typically this is laundry income, vending income, tenant damage charges, late payment fees, and similar income items. Do not include investment earnings on reserve accounts, unless the investment earnings are available to pay for operating expenses or mortgage payments (typically, investment earnings are required to be re-deposited into the reserve accounts).</t>
    </r>
  </si>
  <si>
    <r>
      <t>Reserve Deposit.</t>
    </r>
    <r>
      <rPr>
        <sz val="12"/>
        <color theme="1"/>
        <rFont val="Calibri"/>
        <family val="2"/>
        <scheme val="minor"/>
      </rPr>
      <t xml:space="preserve"> This is the annual deposit to the Replacement Reserve account.  If you want to pay for </t>
    </r>
    <r>
      <rPr>
        <u/>
        <sz val="12"/>
        <color theme="1"/>
        <rFont val="Calibri"/>
        <family val="2"/>
        <scheme val="minor"/>
      </rPr>
      <t>all</t>
    </r>
    <r>
      <rPr>
        <sz val="12"/>
        <color theme="1"/>
        <rFont val="Calibri"/>
        <family val="2"/>
        <scheme val="minor"/>
      </rPr>
      <t xml:space="preserve"> capital needs from the Replacement Reserve, you need a reserve deposit that is sized to adequately fund all of the repairs.</t>
    </r>
    <r>
      <rPr>
        <sz val="12"/>
        <color theme="1"/>
        <rFont val="Calibri"/>
        <family val="2"/>
        <scheme val="minor"/>
      </rPr>
      <t xml:space="preserve"> However, a more typical practice is to pay for </t>
    </r>
    <r>
      <rPr>
        <u/>
        <sz val="12"/>
        <color theme="1"/>
        <rFont val="Calibri"/>
        <family val="2"/>
        <scheme val="minor"/>
      </rPr>
      <t>some</t>
    </r>
    <r>
      <rPr>
        <sz val="12"/>
        <color theme="1"/>
        <rFont val="Calibri"/>
        <family val="2"/>
        <scheme val="minor"/>
      </rPr>
      <t xml:space="preserve"> capital needs from the reserve and to pay for the remaining capital needs by periodically refinancing the property (i.e., borrowing more than it takes to pay off the existing first mortgage loan, and using some or all of the extra funds to do repairs and replacements). Each owner needs to choose the right mix of funding strategies for long-term capital needs; for some properties, the right choice is a very large reserve deposit and no reliance on future refinancing; for other properties, a mix of funding strategies is the right choice.</t>
    </r>
  </si>
  <si>
    <r>
      <t>Debt Service.</t>
    </r>
    <r>
      <rPr>
        <sz val="12"/>
        <color theme="1"/>
        <rFont val="Calibri"/>
        <family val="2"/>
        <scheme val="minor"/>
      </rPr>
      <t xml:space="preserve"> This refers to the total mortgage payment (principal plus interest plus any 'credit enhancement' costs such as an FHA mortgage insurance premium or a bond guarantee fee).</t>
    </r>
  </si>
  <si>
    <r>
      <t>Amortization Period.</t>
    </r>
    <r>
      <rPr>
        <sz val="12"/>
        <color theme="1"/>
        <rFont val="Calibri"/>
        <family val="2"/>
        <scheme val="minor"/>
      </rPr>
      <t xml:space="preserve"> This refers to the period of time on which the mortgage payment is calculated.  For commercial mortgage loans, the most common amortization periods are between 15 and 30 years, with 30 years being perhaps the most common.  </t>
    </r>
    <r>
      <rPr>
        <b/>
        <sz val="12"/>
        <color theme="1"/>
        <rFont val="Calibri"/>
        <family val="2"/>
        <scheme val="minor"/>
      </rPr>
      <t>Amortization Period</t>
    </r>
    <r>
      <rPr>
        <sz val="12"/>
        <color theme="1"/>
        <rFont val="Calibri"/>
        <family val="2"/>
        <scheme val="minor"/>
      </rPr>
      <t xml:space="preserve"> is not the same as </t>
    </r>
    <r>
      <rPr>
        <b/>
        <sz val="12"/>
        <color theme="1"/>
        <rFont val="Calibri"/>
        <family val="2"/>
        <scheme val="minor"/>
      </rPr>
      <t>Maturity</t>
    </r>
    <r>
      <rPr>
        <sz val="12"/>
        <color theme="1"/>
        <rFont val="Calibri"/>
        <family val="2"/>
        <scheme val="minor"/>
      </rPr>
      <t xml:space="preserve">; "maturity" refers to when the loan </t>
    </r>
    <r>
      <rPr>
        <u/>
        <sz val="12"/>
        <color theme="1"/>
        <rFont val="Calibri"/>
        <family val="2"/>
        <scheme val="minor"/>
      </rPr>
      <t>must be repaid</t>
    </r>
    <r>
      <rPr>
        <sz val="12"/>
        <color theme="1"/>
        <rFont val="Calibri"/>
        <family val="2"/>
        <scheme val="minor"/>
      </rPr>
      <t xml:space="preserve">, whereas "amortization" refers to the period </t>
    </r>
    <r>
      <rPr>
        <u/>
        <sz val="12"/>
        <color theme="1"/>
        <rFont val="Calibri"/>
        <family val="2"/>
        <scheme val="minor"/>
      </rPr>
      <t>used for calculating the monthly payments</t>
    </r>
    <r>
      <rPr>
        <sz val="12"/>
        <color theme="1"/>
        <rFont val="Calibri"/>
        <family val="2"/>
        <scheme val="minor"/>
      </rPr>
      <t xml:space="preserve">.  A loan whose maturity is equal to the amortization period is called a </t>
    </r>
    <r>
      <rPr>
        <b/>
        <sz val="12"/>
        <color theme="1"/>
        <rFont val="Calibri"/>
        <family val="2"/>
        <scheme val="minor"/>
      </rPr>
      <t>Self-Amortizing Loan</t>
    </r>
    <r>
      <rPr>
        <sz val="12"/>
        <color theme="1"/>
        <rFont val="Calibri"/>
        <family val="2"/>
        <scheme val="minor"/>
      </rPr>
      <t xml:space="preserve">; a loan that matures early (before the end of the amortization period) is called a </t>
    </r>
    <r>
      <rPr>
        <b/>
        <sz val="12"/>
        <color theme="1"/>
        <rFont val="Calibri"/>
        <family val="2"/>
        <scheme val="minor"/>
      </rPr>
      <t>Balloon Loan</t>
    </r>
    <r>
      <rPr>
        <sz val="12"/>
        <color theme="1"/>
        <rFont val="Calibri"/>
        <family val="2"/>
        <scheme val="minor"/>
      </rPr>
      <t xml:space="preserve"> or a </t>
    </r>
    <r>
      <rPr>
        <b/>
        <sz val="12"/>
        <color theme="1"/>
        <rFont val="Calibri"/>
        <family val="2"/>
        <scheme val="minor"/>
      </rPr>
      <t>Bullet Loan</t>
    </r>
    <r>
      <rPr>
        <sz val="12"/>
        <color theme="1"/>
        <rFont val="Calibri"/>
        <family val="2"/>
        <scheme val="minor"/>
      </rPr>
      <t>.</t>
    </r>
  </si>
  <si>
    <r>
      <t>MIP.</t>
    </r>
    <r>
      <rPr>
        <sz val="12"/>
        <color theme="1"/>
        <rFont val="Calibri"/>
        <family val="2"/>
        <scheme val="minor"/>
      </rPr>
      <t xml:space="preserve">  This stands for "mortgage insurance premium".  Some commercial mortgage loans include, in addition to the interest rate, a 'credit enhancement' charge paid to someone who guarantees (or partially guarantees) repayment of the loan.  The most common example is the FHA 'mortgage insurance premium'. Other examples include guarantee fees that are common in bond-financed loans.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</si>
</sst>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164" formatCode="0.0%"/>
    <numFmt numFmtId="165" formatCode="0.000%"/>
    <numFmt numFmtId="166" formatCode="&quot;$&quot;#,##0"/>
    <numFmt numFmtId="167" formatCode="&quot;$&quot;#,##0.000"/>
    <numFmt numFmtId="168" formatCode="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9"/>
      <color indexed="81"/>
      <name val="Tahoma"/>
      <family val="2"/>
    </font>
    <font>
      <b/>
      <sz val="9"/>
      <color indexed="81"/>
      <name val="Tahoma"/>
      <family val="2"/>
    </font>
    <font>
      <b/>
      <i/>
      <sz val="11"/>
      <color rgb="FFFF0000"/>
      <name val="Calibri"/>
      <family val="2"/>
      <scheme val="minor"/>
    </font>
    <font>
      <b/>
      <sz val="12"/>
      <color theme="1"/>
      <name val="Calibri"/>
      <family val="2"/>
      <scheme val="minor"/>
    </font>
    <font>
      <sz val="16"/>
      <color theme="1"/>
      <name val="Calibri"/>
      <family val="2"/>
      <scheme val="minor"/>
    </font>
    <font>
      <sz val="12"/>
      <color theme="1"/>
      <name val="Calibri"/>
      <family val="2"/>
      <scheme val="minor"/>
    </font>
    <font>
      <b/>
      <sz val="12"/>
      <color rgb="FF008000"/>
      <name val="Calibri"/>
      <family val="2"/>
      <scheme val="minor"/>
    </font>
    <font>
      <b/>
      <sz val="16"/>
      <color theme="0"/>
      <name val="Calibri"/>
      <family val="2"/>
      <scheme val="minor"/>
    </font>
    <font>
      <u/>
      <sz val="11"/>
      <color theme="1"/>
      <name val="Calibri"/>
      <family val="2"/>
      <scheme val="minor"/>
    </font>
    <font>
      <b/>
      <sz val="16"/>
      <name val="Calibri"/>
      <family val="2"/>
      <scheme val="minor"/>
    </font>
    <font>
      <b/>
      <sz val="12"/>
      <name val="Calibri"/>
      <family val="2"/>
      <scheme val="minor"/>
    </font>
    <font>
      <sz val="12"/>
      <name val="Calibri"/>
      <family val="2"/>
      <scheme val="minor"/>
    </font>
    <font>
      <b/>
      <sz val="20"/>
      <color theme="1"/>
      <name val="Calibri"/>
      <family val="2"/>
      <scheme val="minor"/>
    </font>
    <font>
      <u/>
      <sz val="12"/>
      <color theme="1"/>
      <name val="Calibri"/>
      <family val="2"/>
      <scheme val="minor"/>
    </font>
    <font>
      <i/>
      <sz val="12"/>
      <color theme="1"/>
      <name val="Calibri"/>
      <family val="2"/>
      <scheme val="minor"/>
    </font>
    <font>
      <b/>
      <sz val="16"/>
      <color rgb="FF0070C0"/>
      <name val="Calibri"/>
      <family val="2"/>
      <scheme val="minor"/>
    </font>
    <font>
      <b/>
      <sz val="16"/>
      <color rgb="FF800080"/>
      <name val="Calibri"/>
      <family val="2"/>
      <scheme val="minor"/>
    </font>
    <font>
      <b/>
      <sz val="20"/>
      <color rgb="FF800080"/>
      <name val="Calibri"/>
      <family val="2"/>
      <scheme val="minor"/>
    </font>
    <font>
      <b/>
      <sz val="20"/>
      <name val="Calibri"/>
      <family val="2"/>
      <scheme val="minor"/>
    </font>
    <font>
      <b/>
      <sz val="20"/>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00800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cellStyleXfs>
  <cellXfs count="106">
    <xf numFmtId="0" fontId="0" fillId="0" borderId="0" xfId="0"/>
    <xf numFmtId="0" fontId="3" fillId="2" borderId="0" xfId="0" applyFont="1" applyFill="1"/>
    <xf numFmtId="5" fontId="3" fillId="2" borderId="0" xfId="0" applyNumberFormat="1" applyFont="1" applyFill="1" applyAlignment="1">
      <alignment horizontal="center"/>
    </xf>
    <xf numFmtId="0" fontId="0" fillId="2" borderId="0" xfId="0" applyFill="1"/>
    <xf numFmtId="5" fontId="0" fillId="2" borderId="0" xfId="0" applyNumberFormat="1" applyFill="1" applyAlignment="1">
      <alignment horizontal="center"/>
    </xf>
    <xf numFmtId="5" fontId="2" fillId="2" borderId="0" xfId="0" applyNumberFormat="1" applyFont="1" applyFill="1" applyAlignment="1">
      <alignment horizontal="center"/>
    </xf>
    <xf numFmtId="1" fontId="2" fillId="2" borderId="0" xfId="0" applyNumberFormat="1" applyFont="1" applyFill="1" applyAlignment="1">
      <alignment horizontal="center"/>
    </xf>
    <xf numFmtId="0" fontId="2" fillId="2" borderId="0" xfId="0" applyFont="1" applyFill="1" applyAlignment="1">
      <alignment horizontal="left" indent="1"/>
    </xf>
    <xf numFmtId="2" fontId="0" fillId="2" borderId="0" xfId="0" applyNumberFormat="1" applyFill="1" applyAlignment="1">
      <alignment horizontal="center"/>
    </xf>
    <xf numFmtId="164" fontId="0" fillId="2" borderId="0" xfId="1" applyNumberFormat="1" applyFont="1" applyFill="1" applyAlignment="1">
      <alignment horizontal="center"/>
    </xf>
    <xf numFmtId="0" fontId="0" fillId="2" borderId="0" xfId="0" applyFill="1" applyAlignment="1">
      <alignment horizontal="left" indent="1"/>
    </xf>
    <xf numFmtId="6" fontId="2" fillId="2" borderId="0" xfId="0" applyNumberFormat="1" applyFont="1" applyFill="1" applyAlignment="1">
      <alignment horizontal="center"/>
    </xf>
    <xf numFmtId="0" fontId="9" fillId="2" borderId="0" xfId="0" applyFont="1" applyFill="1"/>
    <xf numFmtId="0" fontId="3" fillId="2" borderId="0" xfId="2" applyFont="1" applyFill="1"/>
    <xf numFmtId="166" fontId="3" fillId="2" borderId="0" xfId="2" applyNumberFormat="1" applyFont="1" applyFill="1" applyAlignment="1">
      <alignment horizontal="center"/>
    </xf>
    <xf numFmtId="0" fontId="8" fillId="2" borderId="0" xfId="2" applyFont="1" applyFill="1"/>
    <xf numFmtId="166" fontId="8" fillId="0" borderId="0" xfId="2" applyNumberFormat="1" applyFont="1" applyAlignment="1">
      <alignment horizontal="center" vertical="center"/>
    </xf>
    <xf numFmtId="0" fontId="10" fillId="2" borderId="0" xfId="2" applyFill="1"/>
    <xf numFmtId="0" fontId="10" fillId="2" borderId="0" xfId="2" applyFont="1" applyFill="1"/>
    <xf numFmtId="5" fontId="10" fillId="2" borderId="0" xfId="2" applyNumberFormat="1" applyFill="1"/>
    <xf numFmtId="0" fontId="2" fillId="3" borderId="0" xfId="0" applyFont="1" applyFill="1" applyAlignment="1">
      <alignment horizontal="center" vertical="center"/>
    </xf>
    <xf numFmtId="164" fontId="10" fillId="2" borderId="0" xfId="3" applyNumberFormat="1" applyFont="1" applyFill="1"/>
    <xf numFmtId="166" fontId="11" fillId="2" borderId="0" xfId="2" applyNumberFormat="1" applyFont="1" applyFill="1" applyAlignment="1">
      <alignment horizontal="center"/>
    </xf>
    <xf numFmtId="168" fontId="10" fillId="2" borderId="0" xfId="3" applyNumberFormat="1" applyFont="1" applyFill="1"/>
    <xf numFmtId="166" fontId="12" fillId="5" borderId="0" xfId="2" applyNumberFormat="1" applyFont="1" applyFill="1"/>
    <xf numFmtId="0" fontId="12" fillId="5" borderId="0" xfId="2" applyFont="1" applyFill="1"/>
    <xf numFmtId="164" fontId="12" fillId="5" borderId="0" xfId="3" applyNumberFormat="1" applyFon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applyBorder="1" applyAlignment="1">
      <alignment horizontal="center" wrapText="1"/>
    </xf>
    <xf numFmtId="0" fontId="0" fillId="2" borderId="0" xfId="0" applyFill="1" applyBorder="1"/>
    <xf numFmtId="0" fontId="0" fillId="2" borderId="6" xfId="0" applyFill="1" applyBorder="1"/>
    <xf numFmtId="5" fontId="2" fillId="2" borderId="0" xfId="0" applyNumberFormat="1" applyFont="1" applyFill="1" applyBorder="1" applyAlignment="1">
      <alignment horizontal="center"/>
    </xf>
    <xf numFmtId="5" fontId="2" fillId="2" borderId="6" xfId="0" applyNumberFormat="1" applyFont="1" applyFill="1" applyBorder="1" applyAlignment="1">
      <alignment horizontal="center"/>
    </xf>
    <xf numFmtId="5" fontId="0" fillId="2" borderId="0" xfId="0" applyNumberFormat="1" applyFill="1" applyBorder="1"/>
    <xf numFmtId="5" fontId="0" fillId="2" borderId="6" xfId="0" applyNumberFormat="1" applyFill="1" applyBorder="1"/>
    <xf numFmtId="5" fontId="0" fillId="2" borderId="0" xfId="0" applyNumberFormat="1" applyFont="1" applyFill="1" applyBorder="1" applyAlignment="1">
      <alignment horizontal="center"/>
    </xf>
    <xf numFmtId="0" fontId="4" fillId="3" borderId="1" xfId="0" applyFont="1" applyFill="1" applyBorder="1" applyAlignment="1">
      <alignment horizontal="center" vertical="center"/>
    </xf>
    <xf numFmtId="0" fontId="0" fillId="2" borderId="1" xfId="0" applyFill="1" applyBorder="1" applyAlignment="1">
      <alignment horizontal="center"/>
    </xf>
    <xf numFmtId="9" fontId="0" fillId="2" borderId="0" xfId="1" applyFont="1" applyFill="1" applyBorder="1" applyAlignment="1">
      <alignment horizontal="right"/>
    </xf>
    <xf numFmtId="0" fontId="0" fillId="2" borderId="7" xfId="0" applyFill="1" applyBorder="1"/>
    <xf numFmtId="0" fontId="0" fillId="2" borderId="8" xfId="0" applyFill="1" applyBorder="1"/>
    <xf numFmtId="0" fontId="0" fillId="2" borderId="9" xfId="0" applyFill="1" applyBorder="1"/>
    <xf numFmtId="0" fontId="14" fillId="2" borderId="0" xfId="0" applyFont="1" applyFill="1"/>
    <xf numFmtId="1" fontId="15" fillId="4" borderId="0" xfId="2" applyNumberFormat="1" applyFont="1" applyFill="1" applyAlignment="1">
      <alignment horizontal="center"/>
    </xf>
    <xf numFmtId="0" fontId="16" fillId="2" borderId="0" xfId="0" applyFont="1" applyFill="1"/>
    <xf numFmtId="166" fontId="15" fillId="4" borderId="0" xfId="2" applyNumberFormat="1" applyFont="1" applyFill="1" applyAlignment="1">
      <alignment horizontal="center"/>
    </xf>
    <xf numFmtId="164" fontId="15" fillId="4" borderId="0" xfId="3" applyNumberFormat="1" applyFont="1" applyFill="1" applyAlignment="1">
      <alignment horizontal="center"/>
    </xf>
    <xf numFmtId="9" fontId="15" fillId="4" borderId="0" xfId="3" applyNumberFormat="1" applyFont="1" applyFill="1" applyAlignment="1">
      <alignment horizontal="center"/>
    </xf>
    <xf numFmtId="167" fontId="15" fillId="4" borderId="0" xfId="2" applyNumberFormat="1" applyFont="1" applyFill="1" applyAlignment="1">
      <alignment horizontal="center"/>
    </xf>
    <xf numFmtId="0" fontId="16" fillId="2" borderId="0" xfId="2" applyFont="1" applyFill="1"/>
    <xf numFmtId="166" fontId="15" fillId="0" borderId="0" xfId="2" applyNumberFormat="1" applyFont="1" applyAlignment="1">
      <alignment horizontal="center"/>
    </xf>
    <xf numFmtId="166" fontId="15" fillId="2" borderId="0" xfId="2" applyNumberFormat="1" applyFont="1" applyFill="1" applyAlignment="1">
      <alignment horizontal="center"/>
    </xf>
    <xf numFmtId="2" fontId="15" fillId="4" borderId="0" xfId="2" applyNumberFormat="1" applyFont="1" applyFill="1" applyAlignment="1">
      <alignment horizontal="center"/>
    </xf>
    <xf numFmtId="165" fontId="15" fillId="4" borderId="0" xfId="3" applyNumberFormat="1" applyFont="1" applyFill="1" applyAlignment="1">
      <alignment horizontal="center"/>
    </xf>
    <xf numFmtId="1" fontId="14" fillId="4" borderId="0" xfId="2" applyNumberFormat="1" applyFont="1" applyFill="1" applyAlignment="1">
      <alignment horizontal="left"/>
    </xf>
    <xf numFmtId="0" fontId="2" fillId="2" borderId="0" xfId="0" applyFont="1" applyFill="1"/>
    <xf numFmtId="0" fontId="2" fillId="2" borderId="0" xfId="0" applyFont="1" applyFill="1" applyAlignment="1">
      <alignment horizontal="center"/>
    </xf>
    <xf numFmtId="0" fontId="2" fillId="2" borderId="5" xfId="0" applyFont="1" applyFill="1" applyBorder="1"/>
    <xf numFmtId="0" fontId="0" fillId="2" borderId="5" xfId="0" applyFont="1" applyFill="1" applyBorder="1"/>
    <xf numFmtId="5" fontId="0" fillId="2" borderId="6" xfId="0" applyNumberFormat="1" applyFont="1" applyFill="1" applyBorder="1" applyAlignment="1">
      <alignment horizontal="left"/>
    </xf>
    <xf numFmtId="0" fontId="0" fillId="2" borderId="5" xfId="0" applyFont="1" applyFill="1" applyBorder="1" applyAlignment="1">
      <alignment horizontal="left"/>
    </xf>
    <xf numFmtId="0" fontId="2" fillId="2" borderId="5" xfId="0" applyFont="1" applyFill="1" applyBorder="1" applyAlignment="1">
      <alignment horizontal="left" indent="1"/>
    </xf>
    <xf numFmtId="0" fontId="7" fillId="2" borderId="5" xfId="0" applyFont="1" applyFill="1" applyBorder="1" applyAlignment="1">
      <alignment horizontal="center"/>
    </xf>
    <xf numFmtId="0" fontId="0" fillId="2" borderId="0" xfId="0" applyFill="1"/>
    <xf numFmtId="5" fontId="2" fillId="2" borderId="0" xfId="0" applyNumberFormat="1" applyFont="1" applyFill="1" applyBorder="1" applyAlignment="1">
      <alignment horizontal="center" vertical="center" wrapText="1"/>
    </xf>
    <xf numFmtId="5" fontId="0" fillId="2" borderId="0" xfId="0" applyNumberFormat="1" applyFont="1" applyFill="1" applyBorder="1" applyAlignment="1">
      <alignment horizontal="right"/>
    </xf>
    <xf numFmtId="5" fontId="0" fillId="2" borderId="0" xfId="0" applyNumberFormat="1" applyFill="1" applyBorder="1" applyAlignment="1">
      <alignment horizontal="right"/>
    </xf>
    <xf numFmtId="5" fontId="2" fillId="2" borderId="0" xfId="0" applyNumberFormat="1" applyFont="1" applyFill="1" applyBorder="1" applyAlignment="1">
      <alignment horizontal="right"/>
    </xf>
    <xf numFmtId="0" fontId="0" fillId="2" borderId="0" xfId="0" applyFont="1" applyFill="1"/>
    <xf numFmtId="0" fontId="0" fillId="2" borderId="0" xfId="0" applyFont="1" applyFill="1" applyAlignment="1">
      <alignment horizontal="left" indent="1"/>
    </xf>
    <xf numFmtId="166" fontId="4" fillId="4" borderId="0" xfId="2" applyNumberFormat="1" applyFont="1" applyFill="1" applyAlignment="1">
      <alignment horizontal="center"/>
    </xf>
    <xf numFmtId="9" fontId="4" fillId="4" borderId="0" xfId="1" applyFont="1" applyFill="1" applyAlignment="1">
      <alignment horizontal="center"/>
    </xf>
    <xf numFmtId="0" fontId="0" fillId="2" borderId="0" xfId="0" applyFont="1" applyFill="1" applyAlignment="1">
      <alignment horizontal="left" indent="2"/>
    </xf>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17" fillId="2" borderId="0" xfId="0" applyFont="1" applyFill="1"/>
    <xf numFmtId="0" fontId="10" fillId="2" borderId="0" xfId="0" applyFont="1" applyFill="1"/>
    <xf numFmtId="0" fontId="10" fillId="2" borderId="0" xfId="0" applyFont="1" applyFill="1" applyAlignment="1">
      <alignment horizontal="left" vertical="top" wrapText="1"/>
    </xf>
    <xf numFmtId="0" fontId="10" fillId="2" borderId="0" xfId="0" applyFont="1" applyFill="1" applyAlignment="1">
      <alignment horizontal="left" vertical="top" wrapText="1" indent="1"/>
    </xf>
    <xf numFmtId="0" fontId="8" fillId="2" borderId="0" xfId="0" applyFont="1" applyFill="1" applyAlignment="1">
      <alignment horizontal="left" vertical="top" wrapText="1" indent="1"/>
    </xf>
    <xf numFmtId="0" fontId="19" fillId="2" borderId="0" xfId="0" applyFont="1" applyFill="1" applyAlignment="1">
      <alignment horizontal="left" vertical="top" wrapText="1"/>
    </xf>
    <xf numFmtId="0" fontId="20" fillId="0" borderId="0" xfId="0" applyFont="1" applyFill="1" applyAlignment="1">
      <alignment horizontal="left" vertical="top" wrapText="1"/>
    </xf>
    <xf numFmtId="0" fontId="21" fillId="2" borderId="0" xfId="0" applyFont="1" applyFill="1"/>
    <xf numFmtId="0" fontId="23" fillId="2" borderId="0" xfId="2" applyFont="1" applyFill="1"/>
    <xf numFmtId="0" fontId="21" fillId="2" borderId="0" xfId="0" applyFont="1" applyFill="1" applyAlignment="1">
      <alignment horizontal="left" vertical="top" wrapText="1"/>
    </xf>
    <xf numFmtId="0" fontId="10" fillId="6" borderId="0" xfId="0" applyFont="1" applyFill="1" applyAlignment="1">
      <alignment horizontal="left" vertical="top" wrapText="1"/>
    </xf>
    <xf numFmtId="0" fontId="24" fillId="2" borderId="0" xfId="2" applyFont="1" applyFill="1"/>
    <xf numFmtId="0" fontId="22" fillId="2" borderId="0" xfId="0" applyFont="1" applyFill="1"/>
    <xf numFmtId="5" fontId="19" fillId="2" borderId="0" xfId="0" applyNumberFormat="1" applyFont="1" applyFill="1" applyAlignment="1">
      <alignment horizontal="left"/>
    </xf>
    <xf numFmtId="0" fontId="0" fillId="2" borderId="12" xfId="0" applyFill="1" applyBorder="1" applyAlignment="1">
      <alignment horizontal="center"/>
    </xf>
    <xf numFmtId="166" fontId="8" fillId="0" borderId="0" xfId="2" applyNumberFormat="1" applyFont="1" applyAlignment="1">
      <alignment horizontal="center" vertical="center" wrapText="1"/>
    </xf>
    <xf numFmtId="0" fontId="8" fillId="2" borderId="0" xfId="2" applyFont="1" applyFill="1" applyAlignment="1">
      <alignment horizontal="center"/>
    </xf>
    <xf numFmtId="0" fontId="2" fillId="2" borderId="0" xfId="0" applyFont="1" applyFill="1" applyBorder="1" applyAlignment="1">
      <alignment horizontal="center" wrapText="1"/>
    </xf>
    <xf numFmtId="0" fontId="2" fillId="2" borderId="6" xfId="0" applyFont="1" applyFill="1" applyBorder="1" applyAlignment="1">
      <alignment horizontal="center" wrapText="1"/>
    </xf>
    <xf numFmtId="0" fontId="0" fillId="2" borderId="0" xfId="0" applyFill="1" applyAlignment="1">
      <alignment vertical="top" wrapText="1"/>
    </xf>
    <xf numFmtId="5" fontId="2" fillId="2" borderId="0" xfId="0" applyNumberFormat="1" applyFont="1" applyFill="1" applyBorder="1" applyAlignment="1">
      <alignment horizontal="center" vertical="center" wrapText="1"/>
    </xf>
    <xf numFmtId="5" fontId="2" fillId="2" borderId="16" xfId="0" applyNumberFormat="1" applyFont="1" applyFill="1" applyBorder="1" applyAlignment="1">
      <alignment horizontal="center" vertical="center" wrapText="1"/>
    </xf>
    <xf numFmtId="5" fontId="2" fillId="2" borderId="10" xfId="0" applyNumberFormat="1" applyFont="1" applyFill="1" applyBorder="1" applyAlignment="1">
      <alignment horizontal="center" vertical="center" wrapText="1"/>
    </xf>
    <xf numFmtId="5" fontId="2" fillId="2" borderId="11" xfId="0" applyNumberFormat="1" applyFont="1" applyFill="1" applyBorder="1" applyAlignment="1">
      <alignment horizontal="center" vertical="center" wrapText="1"/>
    </xf>
    <xf numFmtId="5" fontId="2" fillId="2" borderId="12" xfId="0" applyNumberFormat="1" applyFont="1" applyFill="1" applyBorder="1" applyAlignment="1">
      <alignment horizontal="center" vertical="center" wrapText="1"/>
    </xf>
  </cellXfs>
  <cellStyles count="4">
    <cellStyle name="Normal" xfId="0" builtinId="0"/>
    <cellStyle name="Normal 2" xfId="2"/>
    <cellStyle name="Percent" xfId="1" builtinId="5"/>
    <cellStyle name="Percent 2" xfId="3"/>
  </cellStyles>
  <dxfs count="0"/>
  <tableStyles count="0" defaultTableStyle="TableStyleMedium2" defaultPivotStyle="PivotStyleLight16"/>
  <colors>
    <mruColors>
      <color rgb="FFFFD5FF"/>
      <color rgb="FF800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election activeCell="A9" sqref="A9"/>
    </sheetView>
  </sheetViews>
  <sheetFormatPr defaultColWidth="9.109375" defaultRowHeight="15.6" x14ac:dyDescent="0.3"/>
  <cols>
    <col min="1" max="1" width="132.6640625" style="83" customWidth="1"/>
    <col min="2" max="16384" width="9.109375" style="82"/>
  </cols>
  <sheetData>
    <row r="1" spans="1:1" ht="25.8" x14ac:dyDescent="0.5">
      <c r="A1" s="89" t="s">
        <v>108</v>
      </c>
    </row>
    <row r="2" spans="1:1" ht="21" x14ac:dyDescent="0.3">
      <c r="A2" s="87" t="s">
        <v>112</v>
      </c>
    </row>
    <row r="3" spans="1:1" ht="34.950000000000003" customHeight="1" x14ac:dyDescent="0.3">
      <c r="A3" s="86" t="s">
        <v>132</v>
      </c>
    </row>
    <row r="5" spans="1:1" ht="31.2" x14ac:dyDescent="0.3">
      <c r="A5" s="91" t="s">
        <v>133</v>
      </c>
    </row>
    <row r="6" spans="1:1" ht="46.8" x14ac:dyDescent="0.3">
      <c r="A6" s="85" t="s">
        <v>113</v>
      </c>
    </row>
    <row r="7" spans="1:1" ht="46.8" x14ac:dyDescent="0.3">
      <c r="A7" s="84" t="s">
        <v>114</v>
      </c>
    </row>
    <row r="8" spans="1:1" ht="31.2" x14ac:dyDescent="0.3">
      <c r="A8" s="85" t="s">
        <v>115</v>
      </c>
    </row>
    <row r="9" spans="1:1" ht="93.6" x14ac:dyDescent="0.3">
      <c r="A9" s="84" t="s">
        <v>138</v>
      </c>
    </row>
    <row r="10" spans="1:1" ht="62.4" x14ac:dyDescent="0.3">
      <c r="A10" s="85" t="s">
        <v>116</v>
      </c>
    </row>
    <row r="12" spans="1:1" ht="31.2" x14ac:dyDescent="0.3">
      <c r="A12" s="91" t="s">
        <v>134</v>
      </c>
    </row>
    <row r="13" spans="1:1" ht="31.2" x14ac:dyDescent="0.3">
      <c r="A13" s="85" t="s">
        <v>140</v>
      </c>
    </row>
    <row r="14" spans="1:1" ht="46.8" x14ac:dyDescent="0.3">
      <c r="A14" s="85" t="s">
        <v>117</v>
      </c>
    </row>
    <row r="15" spans="1:1" ht="62.4" x14ac:dyDescent="0.3">
      <c r="A15" s="85" t="s">
        <v>141</v>
      </c>
    </row>
    <row r="16" spans="1:1" ht="46.8" x14ac:dyDescent="0.3">
      <c r="A16" s="85" t="s">
        <v>118</v>
      </c>
    </row>
    <row r="17" spans="1:1" ht="109.2" x14ac:dyDescent="0.3">
      <c r="A17" s="85" t="s">
        <v>142</v>
      </c>
    </row>
    <row r="18" spans="1:1" ht="46.8" x14ac:dyDescent="0.3">
      <c r="A18" s="84" t="s">
        <v>119</v>
      </c>
    </row>
    <row r="19" spans="1:1" ht="31.2" x14ac:dyDescent="0.3">
      <c r="A19" s="85" t="s">
        <v>143</v>
      </c>
    </row>
    <row r="20" spans="1:1" ht="62.4" x14ac:dyDescent="0.3">
      <c r="A20" s="85" t="s">
        <v>139</v>
      </c>
    </row>
    <row r="21" spans="1:1" ht="46.8" x14ac:dyDescent="0.3">
      <c r="A21" s="85" t="s">
        <v>145</v>
      </c>
    </row>
    <row r="22" spans="1:1" ht="78" x14ac:dyDescent="0.3">
      <c r="A22" s="85" t="s">
        <v>144</v>
      </c>
    </row>
    <row r="23" spans="1:1" x14ac:dyDescent="0.3">
      <c r="A23" s="84"/>
    </row>
    <row r="24" spans="1:1" x14ac:dyDescent="0.3">
      <c r="A24" s="83" t="s">
        <v>137</v>
      </c>
    </row>
  </sheetData>
  <printOptions horizontalCentered="1" verticalCentered="1"/>
  <pageMargins left="0.3" right="0.3" top="0.5" bottom="0.5" header="0" footer="0.5"/>
  <pageSetup scale="67" orientation="portrait" r:id="rId1"/>
  <headerFooter>
    <oddFooter>&amp;LHUD Multifamily Housing Preservation Clinic, v8-18-15&amp;R&amp;P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9"/>
  <sheetViews>
    <sheetView tabSelected="1" zoomScale="90" zoomScaleNormal="90" workbookViewId="0">
      <selection activeCell="A8" sqref="A8"/>
    </sheetView>
  </sheetViews>
  <sheetFormatPr defaultColWidth="9.109375" defaultRowHeight="14.4" x14ac:dyDescent="0.3"/>
  <cols>
    <col min="1" max="1" width="4.88671875" style="3" customWidth="1"/>
    <col min="2" max="3" width="19.88671875" style="3" customWidth="1"/>
    <col min="4" max="4" width="15.5546875" style="3" customWidth="1"/>
    <col min="5" max="5" width="2.6640625" style="3" customWidth="1"/>
    <col min="6" max="6" width="17.6640625" style="3" customWidth="1"/>
    <col min="7" max="7" width="24.109375" style="3" customWidth="1"/>
    <col min="8" max="8" width="12.109375" style="3" customWidth="1"/>
    <col min="9" max="9" width="9.109375" style="3" customWidth="1"/>
    <col min="10" max="10" width="4.44140625" style="3" customWidth="1"/>
    <col min="11" max="16384" width="9.109375" style="3"/>
  </cols>
  <sheetData>
    <row r="1" spans="1:9" ht="25.8" x14ac:dyDescent="0.5">
      <c r="B1" s="89" t="s">
        <v>108</v>
      </c>
    </row>
    <row r="2" spans="1:9" s="1" customFormat="1" ht="25.8" x14ac:dyDescent="0.5">
      <c r="B2" s="92" t="s">
        <v>27</v>
      </c>
      <c r="C2" s="13"/>
      <c r="D2" s="13"/>
      <c r="E2" s="14"/>
      <c r="F2" s="13"/>
      <c r="G2" s="13"/>
      <c r="H2" s="13"/>
      <c r="I2" s="13"/>
    </row>
    <row r="4" spans="1:9" ht="21" x14ac:dyDescent="0.4">
      <c r="B4" s="57" t="s">
        <v>109</v>
      </c>
      <c r="C4" s="46"/>
      <c r="D4" s="46"/>
      <c r="E4" s="46"/>
    </row>
    <row r="5" spans="1:9" x14ac:dyDescent="0.3">
      <c r="F5" s="96" t="s">
        <v>103</v>
      </c>
    </row>
    <row r="6" spans="1:9" ht="15.6" x14ac:dyDescent="0.3">
      <c r="B6" s="15" t="s">
        <v>28</v>
      </c>
      <c r="C6" s="15"/>
      <c r="D6" s="16" t="s">
        <v>102</v>
      </c>
      <c r="E6" s="17"/>
      <c r="F6" s="96"/>
      <c r="G6" s="15" t="s">
        <v>104</v>
      </c>
      <c r="H6" s="97" t="s">
        <v>105</v>
      </c>
      <c r="I6" s="97"/>
    </row>
    <row r="8" spans="1:9" ht="15.6" x14ac:dyDescent="0.3">
      <c r="B8" s="17" t="s">
        <v>29</v>
      </c>
      <c r="C8" s="17"/>
      <c r="D8" s="46">
        <v>100</v>
      </c>
      <c r="E8" s="17"/>
      <c r="F8" s="17"/>
      <c r="G8" s="17"/>
      <c r="H8" s="17"/>
      <c r="I8" s="17"/>
    </row>
    <row r="9" spans="1:9" ht="15.6" x14ac:dyDescent="0.3">
      <c r="D9" s="47"/>
    </row>
    <row r="10" spans="1:9" ht="15.6" x14ac:dyDescent="0.3">
      <c r="A10" s="20" t="s">
        <v>18</v>
      </c>
      <c r="B10" s="18" t="s">
        <v>30</v>
      </c>
      <c r="C10" s="18"/>
      <c r="D10" s="48">
        <v>125000</v>
      </c>
      <c r="E10" s="17"/>
      <c r="F10" s="19">
        <f>D10*D8</f>
        <v>12500000</v>
      </c>
      <c r="G10" s="17" t="s">
        <v>31</v>
      </c>
      <c r="H10" s="17"/>
      <c r="I10" s="17"/>
    </row>
    <row r="11" spans="1:9" ht="15.6" x14ac:dyDescent="0.3">
      <c r="A11" s="20" t="s">
        <v>18</v>
      </c>
      <c r="B11" s="17" t="s">
        <v>32</v>
      </c>
      <c r="C11" s="17"/>
      <c r="D11" s="49">
        <v>0.75</v>
      </c>
      <c r="E11" s="17"/>
      <c r="F11" s="19">
        <f>F10*D11</f>
        <v>9375000</v>
      </c>
      <c r="G11" s="17" t="s">
        <v>33</v>
      </c>
      <c r="H11" s="17"/>
      <c r="I11" s="17"/>
    </row>
    <row r="12" spans="1:9" ht="15.6" x14ac:dyDescent="0.3">
      <c r="A12" s="20" t="s">
        <v>18</v>
      </c>
      <c r="B12" s="17" t="s">
        <v>34</v>
      </c>
      <c r="C12" s="17"/>
      <c r="D12" s="49">
        <v>1</v>
      </c>
      <c r="E12" s="17"/>
      <c r="F12" s="19">
        <f>F11*D12</f>
        <v>9375000</v>
      </c>
      <c r="G12" s="17" t="s">
        <v>35</v>
      </c>
      <c r="H12" s="17"/>
      <c r="I12" s="17"/>
    </row>
    <row r="13" spans="1:9" ht="15.6" x14ac:dyDescent="0.3">
      <c r="A13" s="20" t="s">
        <v>18</v>
      </c>
      <c r="B13" s="17" t="s">
        <v>36</v>
      </c>
      <c r="C13" s="17"/>
      <c r="D13" s="49">
        <v>0.09</v>
      </c>
      <c r="E13" s="17"/>
      <c r="F13" s="19">
        <f>F12*D13</f>
        <v>843750</v>
      </c>
      <c r="G13" s="17" t="s">
        <v>37</v>
      </c>
      <c r="H13" s="17"/>
      <c r="I13" s="17"/>
    </row>
    <row r="14" spans="1:9" ht="15.6" x14ac:dyDescent="0.3">
      <c r="A14" s="20" t="s">
        <v>18</v>
      </c>
      <c r="B14" s="17" t="s">
        <v>38</v>
      </c>
      <c r="C14" s="17"/>
      <c r="D14" s="50">
        <v>1</v>
      </c>
      <c r="E14" s="17"/>
      <c r="F14" s="19">
        <f>F13*D14</f>
        <v>843750</v>
      </c>
      <c r="G14" s="17" t="s">
        <v>39</v>
      </c>
      <c r="H14" s="17"/>
      <c r="I14" s="17"/>
    </row>
    <row r="15" spans="1:9" ht="15.6" x14ac:dyDescent="0.3">
      <c r="A15" s="20" t="s">
        <v>18</v>
      </c>
      <c r="B15" s="18" t="s">
        <v>40</v>
      </c>
      <c r="C15" s="18"/>
      <c r="D15" s="51">
        <v>0.9</v>
      </c>
      <c r="E15" s="17"/>
      <c r="F15" s="19">
        <f>F14*D15*10</f>
        <v>7593750</v>
      </c>
      <c r="G15" s="17" t="s">
        <v>20</v>
      </c>
      <c r="H15" s="21">
        <f>+F15/$F$10</f>
        <v>0.60750000000000004</v>
      </c>
      <c r="I15" s="17" t="s">
        <v>41</v>
      </c>
    </row>
    <row r="16" spans="1:9" ht="15.6" x14ac:dyDescent="0.3">
      <c r="A16" s="20"/>
      <c r="B16" s="18"/>
      <c r="C16" s="18"/>
      <c r="D16" s="52"/>
      <c r="E16" s="17"/>
      <c r="F16" s="19">
        <f>+F15/$D$8</f>
        <v>75937.5</v>
      </c>
      <c r="G16" s="17" t="s">
        <v>82</v>
      </c>
      <c r="H16" s="21"/>
      <c r="I16" s="17"/>
    </row>
    <row r="17" spans="1:9" ht="15.6" x14ac:dyDescent="0.3">
      <c r="B17" s="17"/>
      <c r="C17" s="17"/>
      <c r="D17" s="53"/>
      <c r="E17" s="17"/>
      <c r="F17" s="19"/>
      <c r="G17" s="17"/>
      <c r="H17" s="17"/>
      <c r="I17" s="17"/>
    </row>
    <row r="18" spans="1:9" ht="15.6" x14ac:dyDescent="0.3">
      <c r="A18" s="20" t="s">
        <v>18</v>
      </c>
      <c r="B18" s="17" t="s">
        <v>42</v>
      </c>
      <c r="C18" s="17"/>
      <c r="D18" s="48">
        <v>700</v>
      </c>
      <c r="E18" s="17"/>
      <c r="F18" s="19">
        <f>D18*$D$8*12</f>
        <v>840000</v>
      </c>
      <c r="G18" s="17" t="s">
        <v>43</v>
      </c>
      <c r="H18" s="17"/>
      <c r="I18" s="17"/>
    </row>
    <row r="19" spans="1:9" ht="15.6" x14ac:dyDescent="0.3">
      <c r="B19" s="17" t="s">
        <v>44</v>
      </c>
      <c r="C19" s="17"/>
      <c r="D19" s="49">
        <v>7.0000000000000007E-2</v>
      </c>
      <c r="E19" s="17"/>
      <c r="F19" s="19">
        <f>-F18*D19</f>
        <v>-58800.000000000007</v>
      </c>
      <c r="G19" s="17" t="s">
        <v>45</v>
      </c>
      <c r="H19" s="17"/>
      <c r="I19" s="17"/>
    </row>
    <row r="20" spans="1:9" ht="15.6" x14ac:dyDescent="0.3">
      <c r="A20" s="20" t="s">
        <v>18</v>
      </c>
      <c r="B20" s="17" t="s">
        <v>46</v>
      </c>
      <c r="C20" s="17"/>
      <c r="D20" s="48">
        <v>200</v>
      </c>
      <c r="E20" s="17"/>
      <c r="F20" s="19">
        <f>D20*$D$8</f>
        <v>20000</v>
      </c>
      <c r="G20" s="17" t="s">
        <v>2</v>
      </c>
      <c r="H20" s="17"/>
      <c r="I20" s="17"/>
    </row>
    <row r="21" spans="1:9" ht="15.6" x14ac:dyDescent="0.3">
      <c r="A21" s="20" t="s">
        <v>18</v>
      </c>
      <c r="B21" s="17" t="s">
        <v>47</v>
      </c>
      <c r="C21" s="17"/>
      <c r="D21" s="48">
        <v>4500</v>
      </c>
      <c r="E21" s="17"/>
      <c r="F21" s="19">
        <f>-D21*$D$8</f>
        <v>-450000</v>
      </c>
      <c r="G21" s="17" t="s">
        <v>48</v>
      </c>
      <c r="H21" s="17"/>
      <c r="I21" s="17"/>
    </row>
    <row r="22" spans="1:9" ht="15.6" x14ac:dyDescent="0.3">
      <c r="A22" s="20" t="s">
        <v>18</v>
      </c>
      <c r="B22" s="17" t="s">
        <v>49</v>
      </c>
      <c r="C22" s="17"/>
      <c r="D22" s="48">
        <v>500</v>
      </c>
      <c r="E22" s="17"/>
      <c r="F22" s="19">
        <f>-D22*$D$8</f>
        <v>-50000</v>
      </c>
      <c r="G22" s="17" t="s">
        <v>50</v>
      </c>
      <c r="H22" s="17"/>
      <c r="I22" s="17"/>
    </row>
    <row r="23" spans="1:9" ht="15.6" x14ac:dyDescent="0.3">
      <c r="B23" s="17"/>
      <c r="C23" s="17"/>
      <c r="D23" s="54"/>
      <c r="E23" s="17"/>
      <c r="F23" s="19">
        <f>SUM(F17:F22)</f>
        <v>301200</v>
      </c>
      <c r="G23" s="17" t="s">
        <v>51</v>
      </c>
      <c r="H23" s="17"/>
      <c r="I23" s="17"/>
    </row>
    <row r="24" spans="1:9" ht="15.6" x14ac:dyDescent="0.3">
      <c r="B24" s="17"/>
      <c r="C24" s="17"/>
      <c r="D24" s="54"/>
      <c r="E24" s="17"/>
      <c r="F24" s="19"/>
      <c r="G24" s="17"/>
      <c r="H24" s="17"/>
      <c r="I24" s="17"/>
    </row>
    <row r="25" spans="1:9" ht="15.6" x14ac:dyDescent="0.3">
      <c r="A25" s="20" t="s">
        <v>18</v>
      </c>
      <c r="B25" s="17" t="s">
        <v>10</v>
      </c>
      <c r="C25" s="17"/>
      <c r="D25" s="55">
        <v>1.2</v>
      </c>
      <c r="E25" s="17"/>
      <c r="F25" s="19">
        <f>F23/D25</f>
        <v>251000</v>
      </c>
      <c r="G25" s="17" t="s">
        <v>52</v>
      </c>
      <c r="H25" s="17"/>
      <c r="I25" s="17"/>
    </row>
    <row r="26" spans="1:9" ht="15.6" x14ac:dyDescent="0.3">
      <c r="B26" s="17" t="s">
        <v>53</v>
      </c>
      <c r="C26" s="17"/>
      <c r="D26" s="56">
        <v>4.4999999999999998E-2</v>
      </c>
      <c r="E26" s="17"/>
      <c r="F26" s="23">
        <f>-PMT(D26/12,D28*12,1)*12</f>
        <v>6.080223717910567E-2</v>
      </c>
      <c r="G26" s="17" t="s">
        <v>54</v>
      </c>
      <c r="H26" s="17"/>
      <c r="I26" s="17"/>
    </row>
    <row r="27" spans="1:9" ht="15.6" x14ac:dyDescent="0.3">
      <c r="A27" s="20" t="s">
        <v>18</v>
      </c>
      <c r="B27" s="17" t="s">
        <v>55</v>
      </c>
      <c r="C27" s="17"/>
      <c r="D27" s="56">
        <v>4.4999999999999997E-3</v>
      </c>
      <c r="E27" s="17"/>
      <c r="F27" s="23">
        <f>D27+F26</f>
        <v>6.5302237179105674E-2</v>
      </c>
      <c r="G27" s="17" t="s">
        <v>56</v>
      </c>
      <c r="H27" s="17"/>
      <c r="I27" s="17"/>
    </row>
    <row r="28" spans="1:9" ht="15.6" x14ac:dyDescent="0.3">
      <c r="A28" s="20" t="s">
        <v>18</v>
      </c>
      <c r="B28" s="17" t="s">
        <v>57</v>
      </c>
      <c r="C28" s="17"/>
      <c r="D28" s="46">
        <v>30</v>
      </c>
      <c r="E28" s="17"/>
      <c r="F28" s="19">
        <f>ROUNDDOWN(F25/F27,-2)</f>
        <v>3843600</v>
      </c>
      <c r="G28" s="17" t="s">
        <v>58</v>
      </c>
      <c r="H28" s="21">
        <f>+F28/$F$10</f>
        <v>0.30748799999999998</v>
      </c>
      <c r="I28" s="17" t="s">
        <v>41</v>
      </c>
    </row>
    <row r="29" spans="1:9" ht="15.6" x14ac:dyDescent="0.3">
      <c r="B29" s="17"/>
      <c r="C29" s="17"/>
      <c r="D29" s="22"/>
      <c r="E29" s="17"/>
      <c r="F29" s="19">
        <f>+F28/$D$8</f>
        <v>38436</v>
      </c>
      <c r="G29" s="17" t="s">
        <v>82</v>
      </c>
      <c r="H29" s="17"/>
      <c r="I29" s="17"/>
    </row>
    <row r="30" spans="1:9" ht="15.6" x14ac:dyDescent="0.3">
      <c r="B30" s="17"/>
      <c r="C30" s="17"/>
      <c r="D30" s="22"/>
      <c r="E30" s="17"/>
      <c r="F30" s="17"/>
      <c r="G30" s="17"/>
      <c r="H30" s="17"/>
      <c r="I30" s="17"/>
    </row>
    <row r="32" spans="1:9" ht="21" x14ac:dyDescent="0.4">
      <c r="C32" s="24">
        <f>+F15</f>
        <v>7593750</v>
      </c>
      <c r="D32" s="25" t="str">
        <f>"Estimated LIHTC Equity ("&amp;TEXT(F16,"$#,##0")&amp;" per unit)"</f>
        <v>Estimated LIHTC Equity ($75,938 per unit)</v>
      </c>
      <c r="E32" s="25"/>
      <c r="F32" s="25"/>
      <c r="G32" s="25"/>
      <c r="H32" s="26">
        <f>+H15</f>
        <v>0.60750000000000004</v>
      </c>
      <c r="I32" s="25" t="s">
        <v>41</v>
      </c>
    </row>
    <row r="34" spans="3:9" ht="21" x14ac:dyDescent="0.4">
      <c r="C34" s="24">
        <f>+F28</f>
        <v>3843600</v>
      </c>
      <c r="D34" s="25" t="str">
        <f>"Estimated Hard Debt ("&amp;TEXT(F29,"$#,##0")&amp;" per unit)"</f>
        <v>Estimated Hard Debt ($38,436 per unit)</v>
      </c>
      <c r="E34" s="25"/>
      <c r="F34" s="25"/>
      <c r="G34" s="25"/>
      <c r="H34" s="26">
        <f>+H28</f>
        <v>0.30748799999999998</v>
      </c>
      <c r="I34" s="25" t="s">
        <v>41</v>
      </c>
    </row>
    <row r="36" spans="3:9" ht="21" x14ac:dyDescent="0.4">
      <c r="C36" s="24">
        <f>+F10-C34-C32</f>
        <v>1062650</v>
      </c>
      <c r="D36" s="25" t="str">
        <f>"Soft Debt Needed ("&amp;TEXT(C36/$D$8,"$#,##0")&amp;" per unit)"</f>
        <v>Soft Debt Needed ($10,627 per unit)</v>
      </c>
      <c r="E36" s="25"/>
      <c r="F36" s="25"/>
      <c r="G36" s="25"/>
      <c r="H36" s="26">
        <f>1-H34-H32</f>
        <v>8.5011999999999976E-2</v>
      </c>
      <c r="I36" s="25" t="s">
        <v>41</v>
      </c>
    </row>
    <row r="39" spans="3:9" x14ac:dyDescent="0.3">
      <c r="D39" s="3" t="s">
        <v>137</v>
      </c>
    </row>
  </sheetData>
  <mergeCells count="2">
    <mergeCell ref="F5:F6"/>
    <mergeCell ref="H6:I6"/>
  </mergeCells>
  <pageMargins left="0.7" right="0.7" top="0.75" bottom="0.75" header="0.3" footer="0.3"/>
  <pageSetup scale="74" orientation="portrait" r:id="rId1"/>
  <headerFooter>
    <oddFooter>&amp;LHUD Multifamily Housing Preservation Clinic, v8-18-15&amp;R&amp;P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topLeftCell="A7" workbookViewId="0"/>
  </sheetViews>
  <sheetFormatPr defaultColWidth="9.109375" defaultRowHeight="15.6" x14ac:dyDescent="0.3"/>
  <cols>
    <col min="1" max="1" width="123.109375" style="83" customWidth="1"/>
    <col min="2" max="16384" width="9.109375" style="82"/>
  </cols>
  <sheetData>
    <row r="1" spans="1:1" ht="25.8" x14ac:dyDescent="0.5">
      <c r="A1" s="89" t="s">
        <v>108</v>
      </c>
    </row>
    <row r="2" spans="1:1" ht="21" x14ac:dyDescent="0.3">
      <c r="A2" s="90" t="s">
        <v>120</v>
      </c>
    </row>
    <row r="4" spans="1:1" ht="109.2" x14ac:dyDescent="0.3">
      <c r="A4" s="86" t="s">
        <v>121</v>
      </c>
    </row>
    <row r="6" spans="1:1" ht="46.8" x14ac:dyDescent="0.3">
      <c r="A6" s="85" t="s">
        <v>122</v>
      </c>
    </row>
    <row r="7" spans="1:1" x14ac:dyDescent="0.3">
      <c r="A7" s="85" t="s">
        <v>123</v>
      </c>
    </row>
    <row r="8" spans="1:1" ht="46.8" x14ac:dyDescent="0.3">
      <c r="A8" s="85" t="s">
        <v>124</v>
      </c>
    </row>
    <row r="9" spans="1:1" ht="31.2" x14ac:dyDescent="0.3">
      <c r="A9" s="85" t="s">
        <v>125</v>
      </c>
    </row>
    <row r="10" spans="1:1" ht="124.8" x14ac:dyDescent="0.3">
      <c r="A10" s="85" t="s">
        <v>126</v>
      </c>
    </row>
    <row r="11" spans="1:1" ht="62.4" x14ac:dyDescent="0.3">
      <c r="A11" s="84" t="s">
        <v>127</v>
      </c>
    </row>
    <row r="12" spans="1:1" ht="46.8" x14ac:dyDescent="0.3">
      <c r="A12" s="85" t="s">
        <v>128</v>
      </c>
    </row>
    <row r="13" spans="1:1" ht="46.8" x14ac:dyDescent="0.3">
      <c r="A13" s="85" t="s">
        <v>129</v>
      </c>
    </row>
    <row r="14" spans="1:1" ht="46.8" x14ac:dyDescent="0.3">
      <c r="A14" s="85" t="s">
        <v>130</v>
      </c>
    </row>
    <row r="15" spans="1:1" ht="62.4" x14ac:dyDescent="0.3">
      <c r="A15" s="85" t="s">
        <v>131</v>
      </c>
    </row>
    <row r="16" spans="1:1" x14ac:dyDescent="0.3">
      <c r="A16" s="84"/>
    </row>
    <row r="17" spans="1:1" x14ac:dyDescent="0.3">
      <c r="A17" s="84"/>
    </row>
    <row r="18" spans="1:1" x14ac:dyDescent="0.3">
      <c r="A18" s="84"/>
    </row>
    <row r="19" spans="1:1" x14ac:dyDescent="0.3">
      <c r="A19" s="84"/>
    </row>
    <row r="20" spans="1:1" x14ac:dyDescent="0.3">
      <c r="A20" s="84"/>
    </row>
    <row r="21" spans="1:1" x14ac:dyDescent="0.3">
      <c r="A21" s="84"/>
    </row>
    <row r="22" spans="1:1" x14ac:dyDescent="0.3">
      <c r="A22" s="84"/>
    </row>
  </sheetData>
  <pageMargins left="0.7" right="0.7" top="0.75" bottom="0.75" header="0.3" footer="0.3"/>
  <pageSetup scale="73" orientation="portrait" r:id="rId1"/>
  <headerFooter>
    <oddFooter>&amp;LHUD Multifamily Housing Preservation Clinic, v8-18-15&amp;R&amp;P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7"/>
  <sheetViews>
    <sheetView topLeftCell="A4" zoomScale="90" zoomScaleNormal="90" workbookViewId="0">
      <selection activeCell="I39" sqref="I39"/>
    </sheetView>
  </sheetViews>
  <sheetFormatPr defaultColWidth="9.109375" defaultRowHeight="14.4" x14ac:dyDescent="0.3"/>
  <cols>
    <col min="1" max="1" width="5.88671875" style="3" customWidth="1"/>
    <col min="2" max="2" width="43.88671875" style="3" customWidth="1"/>
    <col min="3" max="3" width="15.109375" style="3" customWidth="1"/>
    <col min="4" max="4" width="7" style="3" customWidth="1"/>
    <col min="5" max="5" width="15.109375" style="3" customWidth="1"/>
    <col min="6" max="6" width="4" style="3" customWidth="1"/>
    <col min="7" max="7" width="9.109375" style="3"/>
    <col min="8" max="10" width="9.109375" style="3" customWidth="1"/>
    <col min="11" max="16384" width="9.109375" style="3"/>
  </cols>
  <sheetData>
    <row r="1" spans="1:6" s="66" customFormat="1" ht="25.8" x14ac:dyDescent="0.5">
      <c r="B1" s="89" t="str">
        <f>+'Finance Calculator'!$B$1</f>
        <v>Recapitalization Excel Tools</v>
      </c>
    </row>
    <row r="2" spans="1:6" s="12" customFormat="1" ht="25.8" x14ac:dyDescent="0.5">
      <c r="B2" s="93" t="s">
        <v>87</v>
      </c>
    </row>
    <row r="3" spans="1:6" s="12" customFormat="1" ht="21" x14ac:dyDescent="0.4">
      <c r="B3" s="88"/>
    </row>
    <row r="4" spans="1:6" ht="21.6" thickBot="1" x14ac:dyDescent="0.45">
      <c r="B4" s="57" t="str">
        <f>+'Finance Calculator'!$B$4</f>
        <v>Bennington Square Example</v>
      </c>
    </row>
    <row r="5" spans="1:6" x14ac:dyDescent="0.3">
      <c r="A5" s="32"/>
      <c r="B5" s="27"/>
      <c r="C5" s="28"/>
      <c r="D5" s="28"/>
      <c r="E5" s="29"/>
      <c r="F5" s="32"/>
    </row>
    <row r="6" spans="1:6" x14ac:dyDescent="0.3">
      <c r="A6" s="32"/>
      <c r="B6" s="60" t="s">
        <v>59</v>
      </c>
      <c r="C6" s="31" t="s">
        <v>82</v>
      </c>
      <c r="D6" s="98" t="s">
        <v>106</v>
      </c>
      <c r="E6" s="99"/>
      <c r="F6" s="31"/>
    </row>
    <row r="7" spans="1:6" x14ac:dyDescent="0.3">
      <c r="A7" s="32"/>
      <c r="B7" s="30"/>
      <c r="C7" s="32"/>
      <c r="D7" s="32"/>
      <c r="E7" s="33"/>
      <c r="F7" s="32"/>
    </row>
    <row r="8" spans="1:6" x14ac:dyDescent="0.3">
      <c r="A8" s="32"/>
      <c r="B8" s="61" t="s">
        <v>60</v>
      </c>
      <c r="C8" s="68">
        <f>+C35</f>
        <v>15000</v>
      </c>
      <c r="D8" s="41">
        <f t="shared" ref="D8:D13" si="0">+C8/$C$15</f>
        <v>9.270704573547589E-2</v>
      </c>
      <c r="E8" s="62" t="s">
        <v>83</v>
      </c>
      <c r="F8" s="38"/>
    </row>
    <row r="9" spans="1:6" x14ac:dyDescent="0.3">
      <c r="A9" s="32"/>
      <c r="B9" s="61" t="s">
        <v>61</v>
      </c>
      <c r="C9" s="68">
        <f>IF($C$37=$C$46,ROUND(C$15*$C$38,-3),0)</f>
        <v>97000</v>
      </c>
      <c r="D9" s="41">
        <f t="shared" si="0"/>
        <v>0.59950556242274411</v>
      </c>
      <c r="E9" s="62" t="s">
        <v>83</v>
      </c>
      <c r="F9" s="38"/>
    </row>
    <row r="10" spans="1:6" x14ac:dyDescent="0.3">
      <c r="A10" s="32"/>
      <c r="B10" s="61" t="s">
        <v>62</v>
      </c>
      <c r="C10" s="68">
        <f>IF($C$37=$C$47,ROUND(C$15*$C$38,-3),0)</f>
        <v>0</v>
      </c>
      <c r="D10" s="41">
        <f t="shared" si="0"/>
        <v>0</v>
      </c>
      <c r="E10" s="62" t="s">
        <v>83</v>
      </c>
      <c r="F10" s="38"/>
    </row>
    <row r="11" spans="1:6" x14ac:dyDescent="0.3">
      <c r="A11" s="32"/>
      <c r="B11" s="63" t="s">
        <v>79</v>
      </c>
      <c r="C11" s="68">
        <f>+C39</f>
        <v>5000</v>
      </c>
      <c r="D11" s="41">
        <f t="shared" si="0"/>
        <v>3.0902348578491966E-2</v>
      </c>
      <c r="E11" s="62" t="s">
        <v>83</v>
      </c>
      <c r="F11" s="38"/>
    </row>
    <row r="12" spans="1:6" x14ac:dyDescent="0.3">
      <c r="A12" s="32"/>
      <c r="B12" s="61" t="s">
        <v>21</v>
      </c>
      <c r="C12" s="68">
        <f>MAX(0,MIN(ROUND(C23*$C$40,-2),C15-SUM(C7:C11)))</f>
        <v>12200</v>
      </c>
      <c r="D12" s="41">
        <f t="shared" si="0"/>
        <v>7.5401730531520397E-2</v>
      </c>
      <c r="E12" s="62" t="s">
        <v>83</v>
      </c>
      <c r="F12" s="38"/>
    </row>
    <row r="13" spans="1:6" x14ac:dyDescent="0.3">
      <c r="A13" s="32"/>
      <c r="B13" s="61" t="s">
        <v>81</v>
      </c>
      <c r="C13" s="68">
        <f>C15-SUM(C7:C12)</f>
        <v>32600</v>
      </c>
      <c r="D13" s="41">
        <f t="shared" si="0"/>
        <v>0.20148331273176762</v>
      </c>
      <c r="E13" s="62" t="s">
        <v>83</v>
      </c>
      <c r="F13" s="38"/>
    </row>
    <row r="14" spans="1:6" x14ac:dyDescent="0.3">
      <c r="A14" s="32"/>
      <c r="B14" s="65" t="str">
        <f>IF(C13&gt;0,"Additional funding needed","")</f>
        <v>Additional funding needed</v>
      </c>
      <c r="C14" s="69"/>
      <c r="D14" s="36"/>
      <c r="E14" s="37"/>
      <c r="F14" s="34"/>
    </row>
    <row r="15" spans="1:6" x14ac:dyDescent="0.3">
      <c r="A15" s="32"/>
      <c r="B15" s="64" t="s">
        <v>22</v>
      </c>
      <c r="C15" s="70">
        <f>+C25</f>
        <v>161800</v>
      </c>
      <c r="D15" s="34"/>
      <c r="E15" s="35"/>
      <c r="F15" s="34"/>
    </row>
    <row r="16" spans="1:6" ht="6" customHeight="1" x14ac:dyDescent="0.3">
      <c r="A16" s="32"/>
      <c r="B16" s="30"/>
      <c r="C16" s="69"/>
      <c r="D16" s="36"/>
      <c r="E16" s="37"/>
      <c r="F16" s="36"/>
    </row>
    <row r="17" spans="1:6" x14ac:dyDescent="0.3">
      <c r="A17" s="32"/>
      <c r="B17" s="30" t="s">
        <v>85</v>
      </c>
      <c r="C17" s="69">
        <f>+C36</f>
        <v>1500</v>
      </c>
      <c r="D17" s="41">
        <f t="shared" ref="D17:D23" si="1">+C17/$C$25</f>
        <v>9.270704573547589E-3</v>
      </c>
      <c r="E17" s="62" t="s">
        <v>84</v>
      </c>
      <c r="F17" s="36"/>
    </row>
    <row r="18" spans="1:6" x14ac:dyDescent="0.3">
      <c r="A18" s="32"/>
      <c r="B18" s="61" t="s">
        <v>63</v>
      </c>
      <c r="C18" s="68">
        <f>+C29</f>
        <v>80000</v>
      </c>
      <c r="D18" s="41">
        <f t="shared" si="1"/>
        <v>0.49443757725587145</v>
      </c>
      <c r="E18" s="62" t="s">
        <v>84</v>
      </c>
      <c r="F18" s="38"/>
    </row>
    <row r="19" spans="1:6" x14ac:dyDescent="0.3">
      <c r="A19" s="32"/>
      <c r="B19" s="61" t="s">
        <v>24</v>
      </c>
      <c r="C19" s="68">
        <f>ROUND(C18*$C$30,-2)</f>
        <v>16000</v>
      </c>
      <c r="D19" s="41">
        <f t="shared" si="1"/>
        <v>9.8887515451174288E-2</v>
      </c>
      <c r="E19" s="62" t="s">
        <v>84</v>
      </c>
      <c r="F19" s="38"/>
    </row>
    <row r="20" spans="1:6" x14ac:dyDescent="0.3">
      <c r="A20" s="32"/>
      <c r="B20" s="61" t="s">
        <v>64</v>
      </c>
      <c r="C20" s="68">
        <f>ROUND((C19+C18)*$C$31,-2)</f>
        <v>13400</v>
      </c>
      <c r="D20" s="41">
        <f t="shared" si="1"/>
        <v>8.2818294190358466E-2</v>
      </c>
      <c r="E20" s="62" t="s">
        <v>84</v>
      </c>
      <c r="F20" s="38"/>
    </row>
    <row r="21" spans="1:6" x14ac:dyDescent="0.3">
      <c r="A21" s="32"/>
      <c r="B21" s="63" t="s">
        <v>65</v>
      </c>
      <c r="C21" s="68">
        <f>ROUND(SUM(C16:C20)*20%,-2)</f>
        <v>22200</v>
      </c>
      <c r="D21" s="41">
        <f t="shared" si="1"/>
        <v>0.13720642768850433</v>
      </c>
      <c r="E21" s="62" t="s">
        <v>84</v>
      </c>
      <c r="F21" s="38"/>
    </row>
    <row r="22" spans="1:6" x14ac:dyDescent="0.3">
      <c r="A22" s="32"/>
      <c r="B22" s="63" t="s">
        <v>25</v>
      </c>
      <c r="C22" s="68">
        <f>ROUND(C21*$C$33,-2)</f>
        <v>4400</v>
      </c>
      <c r="D22" s="41">
        <f t="shared" si="1"/>
        <v>2.7194066749072928E-2</v>
      </c>
      <c r="E22" s="62" t="s">
        <v>84</v>
      </c>
      <c r="F22" s="38"/>
    </row>
    <row r="23" spans="1:6" x14ac:dyDescent="0.3">
      <c r="A23" s="32"/>
      <c r="B23" s="61" t="s">
        <v>23</v>
      </c>
      <c r="C23" s="68">
        <f>ROUND(SUM(C16:C22)/(1-$C$34)-SUM(C16:C22),-2)</f>
        <v>24300</v>
      </c>
      <c r="D23" s="41">
        <f t="shared" si="1"/>
        <v>0.15018541409147096</v>
      </c>
      <c r="E23" s="62" t="s">
        <v>84</v>
      </c>
      <c r="F23" s="38"/>
    </row>
    <row r="24" spans="1:6" ht="4.5" customHeight="1" x14ac:dyDescent="0.3">
      <c r="A24" s="32"/>
      <c r="B24" s="30"/>
      <c r="C24" s="69"/>
      <c r="D24" s="36"/>
      <c r="E24" s="37"/>
      <c r="F24" s="36"/>
    </row>
    <row r="25" spans="1:6" x14ac:dyDescent="0.3">
      <c r="A25" s="32"/>
      <c r="B25" s="64" t="s">
        <v>88</v>
      </c>
      <c r="C25" s="70">
        <f>SUM(C16:C24)</f>
        <v>161800</v>
      </c>
      <c r="D25" s="34"/>
      <c r="E25" s="35"/>
      <c r="F25" s="34"/>
    </row>
    <row r="26" spans="1:6" ht="15" thickBot="1" x14ac:dyDescent="0.35">
      <c r="A26" s="32"/>
      <c r="B26" s="42"/>
      <c r="C26" s="43"/>
      <c r="D26" s="43"/>
      <c r="E26" s="44"/>
      <c r="F26" s="32"/>
    </row>
    <row r="28" spans="1:6" x14ac:dyDescent="0.3">
      <c r="B28" s="58" t="s">
        <v>66</v>
      </c>
      <c r="C28" s="59" t="s">
        <v>102</v>
      </c>
      <c r="D28" s="71"/>
      <c r="E28" s="71"/>
    </row>
    <row r="29" spans="1:6" x14ac:dyDescent="0.3">
      <c r="B29" s="72" t="s">
        <v>72</v>
      </c>
      <c r="C29" s="73">
        <v>80000</v>
      </c>
      <c r="D29" s="71"/>
      <c r="E29" s="71"/>
    </row>
    <row r="30" spans="1:6" x14ac:dyDescent="0.3">
      <c r="A30" s="39" t="s">
        <v>18</v>
      </c>
      <c r="B30" s="72" t="s">
        <v>67</v>
      </c>
      <c r="C30" s="74">
        <v>0.2</v>
      </c>
      <c r="D30" s="71"/>
      <c r="E30" s="71"/>
    </row>
    <row r="31" spans="1:6" x14ac:dyDescent="0.3">
      <c r="A31" s="39" t="s">
        <v>18</v>
      </c>
      <c r="B31" s="72" t="s">
        <v>68</v>
      </c>
      <c r="C31" s="74">
        <v>0.14000000000000001</v>
      </c>
      <c r="D31" s="71"/>
      <c r="E31" s="71"/>
    </row>
    <row r="32" spans="1:6" x14ac:dyDescent="0.3">
      <c r="A32" s="39" t="s">
        <v>18</v>
      </c>
      <c r="B32" s="72" t="s">
        <v>69</v>
      </c>
      <c r="C32" s="74">
        <v>0.2</v>
      </c>
      <c r="D32" s="71"/>
      <c r="E32" s="71"/>
    </row>
    <row r="33" spans="1:6" x14ac:dyDescent="0.3">
      <c r="A33" s="39" t="s">
        <v>18</v>
      </c>
      <c r="B33" s="72" t="s">
        <v>70</v>
      </c>
      <c r="C33" s="74">
        <v>0.2</v>
      </c>
      <c r="D33" s="71"/>
      <c r="E33" s="71"/>
    </row>
    <row r="34" spans="1:6" x14ac:dyDescent="0.3">
      <c r="A34" s="39" t="s">
        <v>18</v>
      </c>
      <c r="B34" s="72" t="s">
        <v>71</v>
      </c>
      <c r="C34" s="74">
        <v>0.15</v>
      </c>
      <c r="D34" s="71"/>
      <c r="E34" s="71"/>
    </row>
    <row r="35" spans="1:6" x14ac:dyDescent="0.3">
      <c r="A35" s="39" t="s">
        <v>18</v>
      </c>
      <c r="B35" s="72" t="s">
        <v>73</v>
      </c>
      <c r="C35" s="73">
        <v>15000</v>
      </c>
      <c r="D35" s="71"/>
      <c r="E35" s="71"/>
    </row>
    <row r="36" spans="1:6" x14ac:dyDescent="0.3">
      <c r="B36" s="72" t="s">
        <v>86</v>
      </c>
      <c r="C36" s="73">
        <v>1500</v>
      </c>
      <c r="D36" s="71"/>
      <c r="E36" s="71"/>
    </row>
    <row r="37" spans="1:6" x14ac:dyDescent="0.3">
      <c r="B37" s="72" t="s">
        <v>74</v>
      </c>
      <c r="C37" s="73" t="s">
        <v>75</v>
      </c>
      <c r="D37" s="71"/>
      <c r="E37" s="71"/>
    </row>
    <row r="38" spans="1:6" x14ac:dyDescent="0.3">
      <c r="A38" s="39" t="s">
        <v>18</v>
      </c>
      <c r="B38" s="75" t="s">
        <v>77</v>
      </c>
      <c r="C38" s="74">
        <v>0.6</v>
      </c>
      <c r="D38" s="71"/>
      <c r="E38" s="71"/>
    </row>
    <row r="39" spans="1:6" x14ac:dyDescent="0.3">
      <c r="B39" s="72" t="s">
        <v>78</v>
      </c>
      <c r="C39" s="73">
        <v>5000</v>
      </c>
      <c r="D39" s="71"/>
      <c r="E39" s="71"/>
    </row>
    <row r="40" spans="1:6" x14ac:dyDescent="0.3">
      <c r="A40" s="39" t="s">
        <v>18</v>
      </c>
      <c r="B40" s="72" t="s">
        <v>80</v>
      </c>
      <c r="C40" s="74">
        <v>0.5</v>
      </c>
      <c r="D40" s="71"/>
      <c r="E40" s="71"/>
    </row>
    <row r="41" spans="1:6" s="66" customFormat="1" x14ac:dyDescent="0.3">
      <c r="B41" s="72"/>
      <c r="C41" s="71"/>
      <c r="D41" s="71"/>
      <c r="E41" s="71"/>
    </row>
    <row r="43" spans="1:6" x14ac:dyDescent="0.3">
      <c r="B43" s="32" t="s">
        <v>107</v>
      </c>
      <c r="C43" s="32"/>
      <c r="D43" s="32"/>
      <c r="E43" s="32"/>
      <c r="F43" s="32"/>
    </row>
    <row r="44" spans="1:6" x14ac:dyDescent="0.3">
      <c r="B44" s="32" t="s">
        <v>136</v>
      </c>
      <c r="C44" s="32"/>
      <c r="D44" s="32"/>
      <c r="E44" s="32"/>
      <c r="F44" s="32"/>
    </row>
    <row r="45" spans="1:6" hidden="1" x14ac:dyDescent="0.3">
      <c r="B45" s="76"/>
      <c r="C45" s="95" t="s">
        <v>19</v>
      </c>
      <c r="E45" s="32"/>
      <c r="F45" s="77"/>
    </row>
    <row r="46" spans="1:6" hidden="1" x14ac:dyDescent="0.3">
      <c r="B46" s="76"/>
      <c r="C46" s="40" t="s">
        <v>75</v>
      </c>
      <c r="E46" s="32"/>
      <c r="F46" s="77"/>
    </row>
    <row r="47" spans="1:6" hidden="1" x14ac:dyDescent="0.3">
      <c r="B47" s="78"/>
      <c r="C47" s="40" t="s">
        <v>76</v>
      </c>
      <c r="D47" s="78"/>
      <c r="E47" s="79"/>
      <c r="F47" s="80"/>
    </row>
  </sheetData>
  <mergeCells count="1">
    <mergeCell ref="D6:E6"/>
  </mergeCells>
  <dataValidations count="1">
    <dataValidation type="list" allowBlank="1" showInputMessage="1" showErrorMessage="1" sqref="C37">
      <formula1>$C$45:$C$47</formula1>
    </dataValidation>
  </dataValidations>
  <pageMargins left="0.7" right="0.7" top="0.75" bottom="0.75" header="0.3" footer="0.3"/>
  <pageSetup orientation="portrait" r:id="rId1"/>
  <headerFooter>
    <oddFooter>&amp;LHUD Multifamily Affordable  Housing Preservation Clinic, v8-18-15&amp;R&amp;P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pane xSplit="1" ySplit="9" topLeftCell="B10" activePane="bottomRight" state="frozen"/>
      <selection pane="topRight"/>
      <selection pane="bottomLeft"/>
      <selection pane="bottomRight" activeCell="B27" sqref="B27"/>
    </sheetView>
  </sheetViews>
  <sheetFormatPr defaultColWidth="9.109375" defaultRowHeight="14.4" x14ac:dyDescent="0.3"/>
  <cols>
    <col min="1" max="1" width="38.5546875" style="3" customWidth="1"/>
    <col min="2" max="3" width="9.109375" style="4"/>
    <col min="4" max="5" width="9.109375" style="3"/>
    <col min="6" max="7" width="9.88671875" style="3" customWidth="1"/>
    <col min="8" max="8" width="11.5546875" style="3" customWidth="1"/>
    <col min="9" max="9" width="9.109375" style="3" hidden="1" customWidth="1"/>
    <col min="10" max="10" width="10.44140625" style="3" hidden="1" customWidth="1"/>
    <col min="11" max="16384" width="9.109375" style="3"/>
  </cols>
  <sheetData>
    <row r="1" spans="1:10" s="66" customFormat="1" ht="25.8" x14ac:dyDescent="0.5">
      <c r="A1" s="81" t="str">
        <f>+'Finance Calculator'!B1</f>
        <v>Recapitalization Excel Tools</v>
      </c>
      <c r="B1" s="4"/>
      <c r="C1" s="4"/>
    </row>
    <row r="2" spans="1:10" s="66" customFormat="1" x14ac:dyDescent="0.3">
      <c r="B2" s="4"/>
      <c r="C2" s="4"/>
    </row>
    <row r="3" spans="1:10" s="1" customFormat="1" ht="21" x14ac:dyDescent="0.4">
      <c r="A3" s="45" t="s">
        <v>89</v>
      </c>
      <c r="B3" s="2"/>
    </row>
    <row r="4" spans="1:10" s="1" customFormat="1" ht="21" x14ac:dyDescent="0.4">
      <c r="A4" s="1" t="s">
        <v>26</v>
      </c>
      <c r="B4" s="2"/>
      <c r="C4" s="2"/>
    </row>
    <row r="5" spans="1:10" s="1" customFormat="1" ht="21" customHeight="1" x14ac:dyDescent="0.4">
      <c r="A5" s="94" t="s">
        <v>135</v>
      </c>
      <c r="B5" s="2"/>
      <c r="C5" s="2"/>
    </row>
    <row r="6" spans="1:10" x14ac:dyDescent="0.3">
      <c r="H6" s="67"/>
    </row>
    <row r="7" spans="1:10" ht="15" customHeight="1" x14ac:dyDescent="0.3">
      <c r="B7" s="5" t="s">
        <v>16</v>
      </c>
      <c r="C7" s="5" t="s">
        <v>16</v>
      </c>
      <c r="D7" s="5" t="s">
        <v>16</v>
      </c>
      <c r="E7" s="5" t="s">
        <v>111</v>
      </c>
      <c r="F7" s="5" t="s">
        <v>111</v>
      </c>
      <c r="G7" s="5" t="s">
        <v>111</v>
      </c>
      <c r="H7" s="101" t="s">
        <v>110</v>
      </c>
      <c r="I7" s="5" t="e">
        <f>+#REF!</f>
        <v>#REF!</v>
      </c>
      <c r="J7" s="5" t="e">
        <f>+#REF!</f>
        <v>#REF!</v>
      </c>
    </row>
    <row r="8" spans="1:10" x14ac:dyDescent="0.3">
      <c r="B8" s="6">
        <v>2012</v>
      </c>
      <c r="C8" s="6">
        <f>+B8+1</f>
        <v>2013</v>
      </c>
      <c r="D8" s="6">
        <f>+C8+1</f>
        <v>2014</v>
      </c>
      <c r="E8" s="6">
        <f>+D8+1</f>
        <v>2015</v>
      </c>
      <c r="F8" s="6">
        <f>+E8+1</f>
        <v>2016</v>
      </c>
      <c r="G8" s="6">
        <f>+F8+1</f>
        <v>2017</v>
      </c>
      <c r="H8" s="101"/>
      <c r="I8" s="6" t="e">
        <f>+#REF!</f>
        <v>#REF!</v>
      </c>
      <c r="J8" s="6" t="e">
        <f>+#REF!</f>
        <v>#REF!</v>
      </c>
    </row>
    <row r="9" spans="1:10" x14ac:dyDescent="0.3">
      <c r="D9" s="4"/>
      <c r="E9" s="4"/>
      <c r="F9" s="4"/>
      <c r="G9" s="4"/>
      <c r="H9" s="102"/>
      <c r="I9" s="4"/>
      <c r="J9" s="4"/>
    </row>
    <row r="10" spans="1:10" x14ac:dyDescent="0.3">
      <c r="A10" s="3" t="s">
        <v>0</v>
      </c>
      <c r="B10" s="4" t="s">
        <v>90</v>
      </c>
      <c r="C10" s="4" t="s">
        <v>90</v>
      </c>
      <c r="D10" s="4" t="s">
        <v>90</v>
      </c>
      <c r="E10" s="4" t="s">
        <v>90</v>
      </c>
      <c r="F10" s="4" t="s">
        <v>90</v>
      </c>
      <c r="G10" s="4" t="s">
        <v>90</v>
      </c>
      <c r="H10" s="103" t="s">
        <v>110</v>
      </c>
      <c r="I10" s="4" t="e">
        <f>ROUND($E10*((1+$F$45)^(I$8-$E$8)),0)</f>
        <v>#VALUE!</v>
      </c>
      <c r="J10" s="4" t="e">
        <f>ROUND($E10*((1+$F$45)^(J$8-$E$8)),0)</f>
        <v>#VALUE!</v>
      </c>
    </row>
    <row r="11" spans="1:10" x14ac:dyDescent="0.3">
      <c r="A11" s="3" t="s">
        <v>1</v>
      </c>
      <c r="B11" s="4" t="s">
        <v>90</v>
      </c>
      <c r="C11" s="4" t="s">
        <v>90</v>
      </c>
      <c r="D11" s="4" t="s">
        <v>90</v>
      </c>
      <c r="E11" s="4" t="s">
        <v>90</v>
      </c>
      <c r="F11" s="4" t="s">
        <v>90</v>
      </c>
      <c r="G11" s="4" t="s">
        <v>90</v>
      </c>
      <c r="H11" s="104"/>
      <c r="I11" s="4" t="e">
        <f>-ROUND(I10*$E$46,0)</f>
        <v>#VALUE!</v>
      </c>
      <c r="J11" s="4" t="e">
        <f>-ROUND(J10*$E$46,0)</f>
        <v>#VALUE!</v>
      </c>
    </row>
    <row r="12" spans="1:10" x14ac:dyDescent="0.3">
      <c r="A12" s="3" t="s">
        <v>2</v>
      </c>
      <c r="B12" s="4" t="s">
        <v>90</v>
      </c>
      <c r="C12" s="4" t="s">
        <v>90</v>
      </c>
      <c r="D12" s="4" t="s">
        <v>90</v>
      </c>
      <c r="E12" s="4" t="s">
        <v>90</v>
      </c>
      <c r="F12" s="4" t="s">
        <v>90</v>
      </c>
      <c r="G12" s="4" t="s">
        <v>90</v>
      </c>
      <c r="H12" s="104"/>
      <c r="I12" s="4" t="e">
        <f>ROUND($D12*((1+$E$47)^(I$8-$D$8)),0)</f>
        <v>#VALUE!</v>
      </c>
      <c r="J12" s="4" t="e">
        <f>ROUND($D12*((1+$E$47)^(J$8-$D$8)),0)</f>
        <v>#VALUE!</v>
      </c>
    </row>
    <row r="13" spans="1:10" x14ac:dyDescent="0.3">
      <c r="D13" s="4"/>
      <c r="E13" s="4"/>
      <c r="F13" s="4"/>
      <c r="G13" s="4"/>
      <c r="H13" s="104"/>
      <c r="I13" s="4"/>
      <c r="J13" s="4"/>
    </row>
    <row r="14" spans="1:10" x14ac:dyDescent="0.3">
      <c r="A14" s="7" t="s">
        <v>3</v>
      </c>
      <c r="B14" s="5">
        <f>SUM(B9:B13)</f>
        <v>0</v>
      </c>
      <c r="C14" s="5">
        <f>SUM(C9:C13)</f>
        <v>0</v>
      </c>
      <c r="D14" s="5">
        <f t="shared" ref="D14:J14" si="0">SUM(D9:D13)</f>
        <v>0</v>
      </c>
      <c r="E14" s="5">
        <f t="shared" si="0"/>
        <v>0</v>
      </c>
      <c r="F14" s="5">
        <f t="shared" si="0"/>
        <v>0</v>
      </c>
      <c r="G14" s="5">
        <f t="shared" si="0"/>
        <v>0</v>
      </c>
      <c r="H14" s="104"/>
      <c r="I14" s="5" t="e">
        <f t="shared" si="0"/>
        <v>#VALUE!</v>
      </c>
      <c r="J14" s="5" t="e">
        <f t="shared" si="0"/>
        <v>#VALUE!</v>
      </c>
    </row>
    <row r="15" spans="1:10" x14ac:dyDescent="0.3">
      <c r="D15" s="4"/>
      <c r="E15" s="4"/>
      <c r="F15" s="4"/>
      <c r="G15" s="4"/>
      <c r="H15" s="104"/>
      <c r="I15" s="4"/>
      <c r="J15" s="4"/>
    </row>
    <row r="16" spans="1:10" x14ac:dyDescent="0.3">
      <c r="A16" s="3" t="s">
        <v>4</v>
      </c>
      <c r="B16" s="4">
        <v>500</v>
      </c>
      <c r="C16" s="4" t="s">
        <v>90</v>
      </c>
      <c r="D16" s="4" t="s">
        <v>90</v>
      </c>
      <c r="E16" s="4" t="s">
        <v>90</v>
      </c>
      <c r="F16" s="4" t="s">
        <v>90</v>
      </c>
      <c r="G16" s="4" t="s">
        <v>90</v>
      </c>
      <c r="H16" s="104"/>
      <c r="I16" s="4" t="e">
        <f t="shared" ref="I16:J18" si="1">ROUND($D16*((1+$E$48)^(I$8-$D$8)),0)</f>
        <v>#VALUE!</v>
      </c>
      <c r="J16" s="4" t="e">
        <f t="shared" si="1"/>
        <v>#VALUE!</v>
      </c>
    </row>
    <row r="17" spans="1:10" x14ac:dyDescent="0.3">
      <c r="A17" s="3" t="s">
        <v>5</v>
      </c>
      <c r="B17" s="4">
        <v>300</v>
      </c>
      <c r="C17" s="4" t="s">
        <v>90</v>
      </c>
      <c r="D17" s="4" t="s">
        <v>90</v>
      </c>
      <c r="E17" s="4" t="s">
        <v>90</v>
      </c>
      <c r="F17" s="4" t="s">
        <v>90</v>
      </c>
      <c r="G17" s="4" t="s">
        <v>90</v>
      </c>
      <c r="H17" s="104"/>
      <c r="I17" s="4" t="e">
        <f t="shared" si="1"/>
        <v>#VALUE!</v>
      </c>
      <c r="J17" s="4" t="e">
        <f t="shared" si="1"/>
        <v>#VALUE!</v>
      </c>
    </row>
    <row r="18" spans="1:10" x14ac:dyDescent="0.3">
      <c r="A18" s="3" t="s">
        <v>13</v>
      </c>
      <c r="B18" s="4">
        <v>400</v>
      </c>
      <c r="C18" s="4" t="s">
        <v>90</v>
      </c>
      <c r="D18" s="4" t="s">
        <v>90</v>
      </c>
      <c r="E18" s="4" t="s">
        <v>90</v>
      </c>
      <c r="F18" s="4" t="s">
        <v>90</v>
      </c>
      <c r="G18" s="4" t="s">
        <v>90</v>
      </c>
      <c r="H18" s="104"/>
      <c r="I18" s="4" t="e">
        <f t="shared" si="1"/>
        <v>#VALUE!</v>
      </c>
      <c r="J18" s="4" t="e">
        <f t="shared" si="1"/>
        <v>#VALUE!</v>
      </c>
    </row>
    <row r="19" spans="1:10" x14ac:dyDescent="0.3">
      <c r="A19" s="3" t="s">
        <v>96</v>
      </c>
      <c r="B19" s="4" t="s">
        <v>90</v>
      </c>
      <c r="C19" s="4" t="s">
        <v>90</v>
      </c>
      <c r="D19" s="4" t="s">
        <v>90</v>
      </c>
      <c r="E19" s="4" t="s">
        <v>90</v>
      </c>
      <c r="F19" s="4" t="s">
        <v>90</v>
      </c>
      <c r="G19" s="4" t="s">
        <v>90</v>
      </c>
      <c r="H19" s="104"/>
      <c r="I19" s="4"/>
      <c r="J19" s="4"/>
    </row>
    <row r="20" spans="1:10" x14ac:dyDescent="0.3">
      <c r="A20" s="3" t="s">
        <v>14</v>
      </c>
      <c r="B20" s="4" t="s">
        <v>90</v>
      </c>
      <c r="C20" s="4" t="s">
        <v>90</v>
      </c>
      <c r="D20" s="4" t="s">
        <v>90</v>
      </c>
      <c r="E20" s="4" t="s">
        <v>90</v>
      </c>
      <c r="F20" s="4" t="s">
        <v>90</v>
      </c>
      <c r="G20" s="4" t="s">
        <v>90</v>
      </c>
      <c r="H20" s="104"/>
      <c r="I20" s="4" t="e">
        <f>ROUND($D20*((1+$E$48)^(I$8-$D$8)),0)</f>
        <v>#VALUE!</v>
      </c>
      <c r="J20" s="4" t="e">
        <f>ROUND($D20*((1+$E$48)^(J$8-$D$8)),0)</f>
        <v>#VALUE!</v>
      </c>
    </row>
    <row r="21" spans="1:10" x14ac:dyDescent="0.3">
      <c r="D21" s="4"/>
      <c r="E21" s="4"/>
      <c r="F21" s="4"/>
      <c r="G21" s="4"/>
      <c r="H21" s="104"/>
      <c r="I21" s="4"/>
      <c r="J21" s="4"/>
    </row>
    <row r="22" spans="1:10" x14ac:dyDescent="0.3">
      <c r="A22" s="7" t="s">
        <v>6</v>
      </c>
      <c r="B22" s="5">
        <f t="shared" ref="B22:G22" si="2">SUM(B15:B21)</f>
        <v>1200</v>
      </c>
      <c r="C22" s="5">
        <f t="shared" si="2"/>
        <v>0</v>
      </c>
      <c r="D22" s="5">
        <f t="shared" si="2"/>
        <v>0</v>
      </c>
      <c r="E22" s="5">
        <f t="shared" si="2"/>
        <v>0</v>
      </c>
      <c r="F22" s="5">
        <f t="shared" si="2"/>
        <v>0</v>
      </c>
      <c r="G22" s="5">
        <f t="shared" si="2"/>
        <v>0</v>
      </c>
      <c r="H22" s="104"/>
      <c r="I22" s="5" t="e">
        <f>SUM(I15:I21)</f>
        <v>#VALUE!</v>
      </c>
      <c r="J22" s="5" t="e">
        <f>SUM(J15:J21)</f>
        <v>#VALUE!</v>
      </c>
    </row>
    <row r="23" spans="1:10" x14ac:dyDescent="0.3">
      <c r="D23" s="4"/>
      <c r="E23" s="4"/>
      <c r="F23" s="4"/>
      <c r="G23" s="4"/>
      <c r="H23" s="104"/>
      <c r="I23" s="4"/>
      <c r="J23" s="4"/>
    </row>
    <row r="24" spans="1:10" x14ac:dyDescent="0.3">
      <c r="A24" s="3" t="s">
        <v>7</v>
      </c>
      <c r="B24" s="4" t="s">
        <v>90</v>
      </c>
      <c r="C24" s="4" t="s">
        <v>90</v>
      </c>
      <c r="D24" s="4" t="s">
        <v>90</v>
      </c>
      <c r="E24" s="4" t="s">
        <v>90</v>
      </c>
      <c r="F24" s="4" t="s">
        <v>90</v>
      </c>
      <c r="G24" s="4" t="s">
        <v>90</v>
      </c>
      <c r="H24" s="104"/>
      <c r="I24" s="4" t="e">
        <f>ROUND($E24*((1+$F$49)^(I$8-$E$8)),0)</f>
        <v>#VALUE!</v>
      </c>
      <c r="J24" s="4" t="e">
        <f>ROUND($E24*((1+$F$49)^(J$8-$E$8)),0)</f>
        <v>#VALUE!</v>
      </c>
    </row>
    <row r="25" spans="1:10" x14ac:dyDescent="0.3">
      <c r="A25" s="3" t="s">
        <v>15</v>
      </c>
      <c r="B25" s="4" t="s">
        <v>90</v>
      </c>
      <c r="C25" s="4" t="s">
        <v>90</v>
      </c>
      <c r="D25" s="4" t="s">
        <v>90</v>
      </c>
      <c r="E25" s="4" t="s">
        <v>90</v>
      </c>
      <c r="F25" s="4" t="s">
        <v>90</v>
      </c>
      <c r="G25" s="4" t="s">
        <v>90</v>
      </c>
      <c r="H25" s="104"/>
      <c r="I25" s="4"/>
      <c r="J25" s="4"/>
    </row>
    <row r="26" spans="1:10" x14ac:dyDescent="0.3">
      <c r="D26" s="4"/>
      <c r="E26" s="4"/>
      <c r="F26" s="4"/>
      <c r="G26" s="4"/>
      <c r="H26" s="104"/>
      <c r="I26" s="4"/>
      <c r="J26" s="4"/>
    </row>
    <row r="27" spans="1:10" x14ac:dyDescent="0.3">
      <c r="A27" s="7" t="s">
        <v>8</v>
      </c>
      <c r="B27" s="5">
        <f t="shared" ref="B27:G27" si="3">+B14+SUM(B22:B26)</f>
        <v>1200</v>
      </c>
      <c r="C27" s="5">
        <f t="shared" si="3"/>
        <v>0</v>
      </c>
      <c r="D27" s="5">
        <f t="shared" si="3"/>
        <v>0</v>
      </c>
      <c r="E27" s="5">
        <f t="shared" si="3"/>
        <v>0</v>
      </c>
      <c r="F27" s="5">
        <f t="shared" si="3"/>
        <v>0</v>
      </c>
      <c r="G27" s="5">
        <f t="shared" si="3"/>
        <v>0</v>
      </c>
      <c r="H27" s="104"/>
      <c r="I27" s="5" t="e">
        <f>+I14+SUM(I22:I26)</f>
        <v>#VALUE!</v>
      </c>
      <c r="J27" s="5" t="e">
        <f>+J14+SUM(J22:J26)</f>
        <v>#VALUE!</v>
      </c>
    </row>
    <row r="28" spans="1:10" x14ac:dyDescent="0.3">
      <c r="D28" s="4"/>
      <c r="E28" s="4"/>
      <c r="F28" s="4"/>
      <c r="G28" s="4"/>
      <c r="H28" s="104"/>
      <c r="I28" s="4"/>
      <c r="J28" s="4"/>
    </row>
    <row r="29" spans="1:10" x14ac:dyDescent="0.3">
      <c r="A29" s="3" t="s">
        <v>98</v>
      </c>
      <c r="B29" s="4" t="s">
        <v>90</v>
      </c>
      <c r="C29" s="4" t="s">
        <v>90</v>
      </c>
      <c r="D29" s="4" t="s">
        <v>90</v>
      </c>
      <c r="E29" s="4" t="s">
        <v>90</v>
      </c>
      <c r="F29" s="4" t="s">
        <v>90</v>
      </c>
      <c r="G29" s="4" t="s">
        <v>90</v>
      </c>
      <c r="H29" s="104"/>
      <c r="I29" s="4" t="e">
        <f>+#REF!</f>
        <v>#REF!</v>
      </c>
      <c r="J29" s="4" t="e">
        <f t="shared" ref="J29" si="4">+I29</f>
        <v>#REF!</v>
      </c>
    </row>
    <row r="30" spans="1:10" x14ac:dyDescent="0.3">
      <c r="A30" s="3" t="s">
        <v>12</v>
      </c>
      <c r="B30" s="4" t="s">
        <v>90</v>
      </c>
      <c r="C30" s="4" t="s">
        <v>90</v>
      </c>
      <c r="D30" s="4" t="s">
        <v>90</v>
      </c>
      <c r="E30" s="4" t="s">
        <v>90</v>
      </c>
      <c r="F30" s="4" t="s">
        <v>90</v>
      </c>
      <c r="G30" s="4" t="s">
        <v>90</v>
      </c>
      <c r="H30" s="104"/>
      <c r="I30" s="4">
        <f>-ROUND(I42*$E$40,0)</f>
        <v>0</v>
      </c>
      <c r="J30" s="4">
        <f>-ROUND(J42*$E$40,0)</f>
        <v>0</v>
      </c>
    </row>
    <row r="31" spans="1:10" x14ac:dyDescent="0.3">
      <c r="D31" s="4"/>
      <c r="E31" s="4"/>
      <c r="F31" s="4"/>
      <c r="G31" s="4"/>
      <c r="H31" s="104"/>
      <c r="I31" s="4"/>
      <c r="J31" s="4"/>
    </row>
    <row r="32" spans="1:10" x14ac:dyDescent="0.3">
      <c r="A32" s="7" t="s">
        <v>9</v>
      </c>
      <c r="B32" s="11">
        <f>SUM(B27:B31)</f>
        <v>1200</v>
      </c>
      <c r="C32" s="11">
        <f>SUM(C27:C31)</f>
        <v>0</v>
      </c>
      <c r="D32" s="11">
        <f t="shared" ref="D32:J32" si="5">SUM(D27:D31)</f>
        <v>0</v>
      </c>
      <c r="E32" s="11">
        <f t="shared" si="5"/>
        <v>0</v>
      </c>
      <c r="F32" s="11">
        <f t="shared" si="5"/>
        <v>0</v>
      </c>
      <c r="G32" s="11">
        <f t="shared" si="5"/>
        <v>0</v>
      </c>
      <c r="H32" s="104"/>
      <c r="I32" s="11" t="e">
        <f t="shared" si="5"/>
        <v>#VALUE!</v>
      </c>
      <c r="J32" s="11" t="e">
        <f t="shared" si="5"/>
        <v>#VALUE!</v>
      </c>
    </row>
    <row r="33" spans="1:10" x14ac:dyDescent="0.3">
      <c r="D33" s="4"/>
      <c r="E33" s="4"/>
      <c r="F33" s="4"/>
      <c r="G33" s="4"/>
      <c r="H33" s="104"/>
      <c r="I33" s="4"/>
      <c r="J33" s="4"/>
    </row>
    <row r="34" spans="1:10" x14ac:dyDescent="0.3">
      <c r="A34" s="3" t="s">
        <v>17</v>
      </c>
      <c r="B34" s="4" t="s">
        <v>91</v>
      </c>
      <c r="C34" s="4" t="s">
        <v>91</v>
      </c>
      <c r="D34" s="4" t="s">
        <v>91</v>
      </c>
      <c r="E34" s="4" t="s">
        <v>91</v>
      </c>
      <c r="F34" s="4" t="s">
        <v>91</v>
      </c>
      <c r="G34" s="4" t="s">
        <v>91</v>
      </c>
      <c r="H34" s="104"/>
      <c r="I34" s="9" t="e">
        <f>+I10/#REF!-1</f>
        <v>#VALUE!</v>
      </c>
      <c r="J34" s="9" t="e">
        <f>+J10/I10-1</f>
        <v>#VALUE!</v>
      </c>
    </row>
    <row r="35" spans="1:10" x14ac:dyDescent="0.3">
      <c r="A35" s="3" t="s">
        <v>10</v>
      </c>
      <c r="B35" s="8" t="s">
        <v>92</v>
      </c>
      <c r="C35" s="8" t="s">
        <v>92</v>
      </c>
      <c r="D35" s="8" t="s">
        <v>92</v>
      </c>
      <c r="E35" s="8" t="s">
        <v>92</v>
      </c>
      <c r="F35" s="8" t="s">
        <v>92</v>
      </c>
      <c r="G35" s="8" t="s">
        <v>92</v>
      </c>
      <c r="H35" s="104"/>
      <c r="I35" s="8" t="e">
        <f t="shared" ref="I35:J35" si="6">IF(I29+I30=0,0,+I27/(-I29-I30))</f>
        <v>#REF!</v>
      </c>
      <c r="J35" s="8" t="e">
        <f t="shared" si="6"/>
        <v>#REF!</v>
      </c>
    </row>
    <row r="36" spans="1:10" x14ac:dyDescent="0.3">
      <c r="A36" s="3" t="s">
        <v>11</v>
      </c>
      <c r="B36" s="9" t="s">
        <v>93</v>
      </c>
      <c r="C36" s="9" t="s">
        <v>93</v>
      </c>
      <c r="D36" s="9" t="s">
        <v>93</v>
      </c>
      <c r="E36" s="9" t="s">
        <v>93</v>
      </c>
      <c r="F36" s="9" t="s">
        <v>93</v>
      </c>
      <c r="G36" s="9" t="s">
        <v>93</v>
      </c>
      <c r="H36" s="105"/>
      <c r="I36" s="9" t="e">
        <f>+I32/-I22</f>
        <v>#VALUE!</v>
      </c>
      <c r="J36" s="9" t="e">
        <f>+J32/-J22</f>
        <v>#VALUE!</v>
      </c>
    </row>
    <row r="38" spans="1:10" x14ac:dyDescent="0.3">
      <c r="A38" s="3" t="s">
        <v>94</v>
      </c>
    </row>
    <row r="39" spans="1:10" ht="32.25" customHeight="1" x14ac:dyDescent="0.3">
      <c r="A39" s="100" t="s">
        <v>95</v>
      </c>
      <c r="B39" s="100"/>
      <c r="C39" s="100"/>
      <c r="D39" s="100"/>
      <c r="E39" s="100"/>
      <c r="F39" s="100"/>
      <c r="G39" s="100"/>
      <c r="H39" s="100"/>
    </row>
    <row r="40" spans="1:10" ht="32.25" customHeight="1" x14ac:dyDescent="0.3">
      <c r="A40" s="100" t="s">
        <v>100</v>
      </c>
      <c r="B40" s="100"/>
      <c r="C40" s="100"/>
      <c r="D40" s="100"/>
      <c r="E40" s="100"/>
      <c r="F40" s="100"/>
      <c r="G40" s="100"/>
      <c r="H40" s="100"/>
    </row>
    <row r="41" spans="1:10" ht="48" customHeight="1" x14ac:dyDescent="0.3">
      <c r="A41" s="100" t="s">
        <v>101</v>
      </c>
      <c r="B41" s="100"/>
      <c r="C41" s="100"/>
      <c r="D41" s="100"/>
      <c r="E41" s="100"/>
      <c r="F41" s="100"/>
      <c r="G41" s="100"/>
      <c r="H41" s="100"/>
    </row>
    <row r="42" spans="1:10" ht="16.5" customHeight="1" x14ac:dyDescent="0.3">
      <c r="A42" s="100" t="s">
        <v>97</v>
      </c>
      <c r="B42" s="100"/>
      <c r="C42" s="100"/>
      <c r="D42" s="100"/>
      <c r="E42" s="100"/>
      <c r="F42" s="100"/>
      <c r="G42" s="100"/>
      <c r="H42" s="100"/>
    </row>
    <row r="43" spans="1:10" ht="32.25" customHeight="1" x14ac:dyDescent="0.3">
      <c r="A43" s="100" t="s">
        <v>99</v>
      </c>
      <c r="B43" s="100"/>
      <c r="C43" s="100"/>
      <c r="D43" s="100"/>
      <c r="E43" s="100"/>
      <c r="F43" s="100"/>
      <c r="G43" s="100"/>
      <c r="H43" s="100"/>
    </row>
    <row r="44" spans="1:10" ht="32.25" customHeight="1" x14ac:dyDescent="0.3">
      <c r="A44" s="100"/>
      <c r="B44" s="100"/>
      <c r="C44" s="100"/>
      <c r="D44" s="100"/>
      <c r="E44" s="100"/>
      <c r="F44" s="100"/>
      <c r="G44" s="100"/>
      <c r="H44" s="100"/>
    </row>
    <row r="45" spans="1:10" ht="32.25" customHeight="1" x14ac:dyDescent="0.3">
      <c r="A45" s="100"/>
      <c r="B45" s="100"/>
      <c r="C45" s="100"/>
      <c r="D45" s="100"/>
      <c r="E45" s="100"/>
      <c r="F45" s="100"/>
      <c r="G45" s="100"/>
      <c r="H45" s="100"/>
    </row>
    <row r="46" spans="1:10" ht="32.25" customHeight="1" x14ac:dyDescent="0.3">
      <c r="A46" s="100"/>
      <c r="B46" s="100"/>
      <c r="C46" s="100"/>
      <c r="D46" s="100"/>
      <c r="E46" s="100"/>
      <c r="F46" s="100"/>
      <c r="G46" s="100"/>
      <c r="H46" s="100"/>
    </row>
    <row r="47" spans="1:10" ht="32.25" customHeight="1" x14ac:dyDescent="0.3">
      <c r="A47" s="100"/>
      <c r="B47" s="100"/>
      <c r="C47" s="100"/>
      <c r="D47" s="100"/>
      <c r="E47" s="100"/>
      <c r="F47" s="100"/>
      <c r="G47" s="100"/>
      <c r="H47" s="100"/>
    </row>
    <row r="48" spans="1:10" ht="32.25" customHeight="1" x14ac:dyDescent="0.3">
      <c r="A48" s="100"/>
      <c r="B48" s="100"/>
      <c r="C48" s="100"/>
      <c r="D48" s="100"/>
      <c r="E48" s="100"/>
      <c r="F48" s="100"/>
      <c r="G48" s="100"/>
      <c r="H48" s="100"/>
    </row>
    <row r="49" spans="1:8" ht="32.25" customHeight="1" x14ac:dyDescent="0.3">
      <c r="A49" s="100"/>
      <c r="B49" s="100"/>
      <c r="C49" s="100"/>
      <c r="D49" s="100"/>
      <c r="E49" s="100"/>
      <c r="F49" s="100"/>
      <c r="G49" s="100"/>
      <c r="H49" s="100"/>
    </row>
    <row r="50" spans="1:8" ht="32.25" customHeight="1" x14ac:dyDescent="0.3">
      <c r="A50" s="100"/>
      <c r="B50" s="100"/>
      <c r="C50" s="100"/>
      <c r="D50" s="100"/>
      <c r="E50" s="100"/>
      <c r="F50" s="100"/>
      <c r="G50" s="100"/>
      <c r="H50" s="100"/>
    </row>
    <row r="54" spans="1:8" x14ac:dyDescent="0.3">
      <c r="A54" s="10"/>
    </row>
    <row r="55" spans="1:8" x14ac:dyDescent="0.3">
      <c r="A55" s="10"/>
    </row>
    <row r="56" spans="1:8" x14ac:dyDescent="0.3">
      <c r="A56" s="10"/>
    </row>
    <row r="57" spans="1:8" x14ac:dyDescent="0.3">
      <c r="A57" s="10"/>
    </row>
  </sheetData>
  <mergeCells count="14">
    <mergeCell ref="H7:H9"/>
    <mergeCell ref="A43:H43"/>
    <mergeCell ref="H10:H36"/>
    <mergeCell ref="A39:H39"/>
    <mergeCell ref="A40:H40"/>
    <mergeCell ref="A41:H41"/>
    <mergeCell ref="A42:H42"/>
    <mergeCell ref="A50:H50"/>
    <mergeCell ref="A44:H44"/>
    <mergeCell ref="A45:H45"/>
    <mergeCell ref="A46:H46"/>
    <mergeCell ref="A47:H47"/>
    <mergeCell ref="A48:H48"/>
    <mergeCell ref="A49:H49"/>
  </mergeCells>
  <pageMargins left="0.45" right="0.45" top="0.5" bottom="0.5" header="0.3" footer="0.3"/>
  <pageSetup scale="91" orientation="portrait" r:id="rId1"/>
  <headerFooter>
    <oddFooter>&amp;LHUD Multifamily Affordable Housing Preservation Clinic, v8-18-15&amp;R&amp;P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Expls - Finance Calculator</vt:lpstr>
      <vt:lpstr>Finance Calculator</vt:lpstr>
      <vt:lpstr>Expls - S+U Calculator</vt:lpstr>
      <vt:lpstr>S+U Calculator</vt:lpstr>
      <vt:lpstr>Sample CF Projection Format</vt:lpstr>
      <vt:lpstr>'Finance Calculator'!Print_Area</vt:lpstr>
      <vt:lpstr>'S+U Calculator'!Print_Area</vt:lpstr>
      <vt:lpstr>'Sample CF Projection Format'!Print_Area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Wilkins</dc:creator>
  <dc:description>Version 2015-09-21</dc:description>
  <cp:lastModifiedBy>Patrick Taylor</cp:lastModifiedBy>
  <cp:lastPrinted>2015-08-18T19:00:04Z</cp:lastPrinted>
  <dcterms:created xsi:type="dcterms:W3CDTF">2015-03-18T17:25:29Z</dcterms:created>
  <dcterms:modified xsi:type="dcterms:W3CDTF">2015-10-15T18:04:41Z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-1921524533</vt:i4>
  </property>
  <property fmtid="{D5CDD505-2E9C-101B-9397-08002B2CF9AE}" pid="3" name="_NewReviewCycle">
    <vt:lpwstr/>
  </property>
  <property fmtid="{D5CDD505-2E9C-101B-9397-08002B2CF9AE}" pid="4" name="_EmailSubject">
    <vt:lpwstr>Preservation Clinic Materials Transmittal 2</vt:lpwstr>
  </property>
  <property fmtid="{D5CDD505-2E9C-101B-9397-08002B2CF9AE}" pid="5" name="_AuthorEmail">
    <vt:lpwstr>Sabra.Loewus@hud.gov</vt:lpwstr>
  </property>
  <property fmtid="{D5CDD505-2E9C-101B-9397-08002B2CF9AE}" pid="6" name="_AuthorEmailDisplayName">
    <vt:lpwstr>Loewus, Sabra</vt:lpwstr>
  </property>
  <property fmtid="{D5CDD505-2E9C-101B-9397-08002B2CF9AE}" pid="7" name="_PreviousAdHocReviewCycleID">
    <vt:i4>1989244611</vt:i4>
  </property>
  <property fmtid="{D5CDD505-2E9C-101B-9397-08002B2CF9AE}" pid="8" name="_ReviewingToolsShownOnce">
    <vt:lpwstr/>
  </property>
</Properties>
</file>